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CC5E4EC-8EF0-4AC6-B355-1C6CB16997AE}" xr6:coauthVersionLast="47" xr6:coauthVersionMax="47" xr10:uidLastSave="{00000000-0000-0000-0000-000000000000}"/>
  <bookViews>
    <workbookView xWindow="-108" yWindow="-108" windowWidth="23256" windowHeight="12456" xr2:uid="{D4C28A4C-54C8-4BE0-B5C9-7C9361EC849D}"/>
  </bookViews>
  <sheets>
    <sheet name="Masten &amp; Rahen" sheetId="1" r:id="rId1"/>
    <sheet name="Rigging &amp; Blocks" sheetId="2" r:id="rId2"/>
    <sheet name="Ropes Produktion" sheetId="3" r:id="rId3"/>
    <sheet name="Blocks Produktion" sheetId="4" r:id="rId4"/>
  </sheets>
  <definedNames>
    <definedName name="_xlnm.Print_Area" localSheetId="1">'Rigging &amp; Blocks'!$R$2:$AC$61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8" i="1" l="1"/>
  <c r="K21" i="4"/>
  <c r="K19" i="4"/>
  <c r="K5" i="1"/>
  <c r="K15" i="1"/>
  <c r="K6" i="1"/>
  <c r="K27" i="4"/>
  <c r="K24" i="4"/>
  <c r="K9" i="4"/>
  <c r="K12" i="4"/>
  <c r="K30" i="4"/>
  <c r="K28" i="4"/>
  <c r="E22" i="4"/>
  <c r="E6" i="4"/>
  <c r="E24" i="4"/>
  <c r="E18" i="4"/>
  <c r="E16" i="4"/>
  <c r="E7" i="4"/>
  <c r="E51" i="4" s="1"/>
  <c r="E4" i="4"/>
  <c r="M7" i="2"/>
  <c r="V7" i="2" s="1"/>
  <c r="M9" i="2"/>
  <c r="V9" i="2" s="1"/>
  <c r="M10" i="2"/>
  <c r="V10" i="2" s="1"/>
  <c r="M12" i="2"/>
  <c r="V12" i="2" s="1"/>
  <c r="M13" i="2"/>
  <c r="V13" i="2" s="1"/>
  <c r="M14" i="2"/>
  <c r="V14" i="2" s="1"/>
  <c r="M16" i="2"/>
  <c r="V16" i="2" s="1"/>
  <c r="M17" i="2"/>
  <c r="V17" i="2" s="1"/>
  <c r="M18" i="2"/>
  <c r="V18" i="2" s="1"/>
  <c r="M19" i="2"/>
  <c r="V19" i="2" s="1"/>
  <c r="M21" i="2"/>
  <c r="V21" i="2" s="1"/>
  <c r="M23" i="2"/>
  <c r="V23" i="2" s="1"/>
  <c r="M25" i="2"/>
  <c r="V25" i="2" s="1"/>
  <c r="M26" i="2"/>
  <c r="V26" i="2" s="1"/>
  <c r="M27" i="2"/>
  <c r="V27" i="2" s="1"/>
  <c r="M28" i="2"/>
  <c r="V28" i="2" s="1"/>
  <c r="M29" i="2"/>
  <c r="V29" i="2" s="1"/>
  <c r="M30" i="2"/>
  <c r="V30" i="2" s="1"/>
  <c r="M31" i="2"/>
  <c r="V31" i="2" s="1"/>
  <c r="M32" i="2"/>
  <c r="V32" i="2" s="1"/>
  <c r="M34" i="2"/>
  <c r="V34" i="2" s="1"/>
  <c r="M35" i="2"/>
  <c r="V35" i="2" s="1"/>
  <c r="M36" i="2"/>
  <c r="V36" i="2" s="1"/>
  <c r="M37" i="2"/>
  <c r="V37" i="2" s="1"/>
  <c r="M38" i="2"/>
  <c r="V38" i="2" s="1"/>
  <c r="M40" i="2"/>
  <c r="V40" i="2" s="1"/>
  <c r="M41" i="2"/>
  <c r="V41" i="2" s="1"/>
  <c r="M49" i="2"/>
  <c r="V49" i="2" s="1"/>
  <c r="M50" i="2"/>
  <c r="V50" i="2" s="1"/>
  <c r="M52" i="2"/>
  <c r="V52" i="2" s="1"/>
  <c r="M53" i="2"/>
  <c r="V53" i="2" s="1"/>
  <c r="M6" i="2"/>
  <c r="V6" i="2" s="1"/>
  <c r="K8" i="2"/>
  <c r="T8" i="2" s="1"/>
  <c r="K9" i="2"/>
  <c r="T9" i="2" s="1"/>
  <c r="K10" i="2"/>
  <c r="T10" i="2" s="1"/>
  <c r="AB17" i="2" s="1"/>
  <c r="K11" i="2"/>
  <c r="T11" i="2" s="1"/>
  <c r="AB15" i="2" s="1"/>
  <c r="K12" i="2"/>
  <c r="T12" i="2" s="1"/>
  <c r="AB16" i="2" s="1"/>
  <c r="K13" i="2"/>
  <c r="T13" i="2" s="1"/>
  <c r="K14" i="2"/>
  <c r="T14" i="2" s="1"/>
  <c r="K15" i="2"/>
  <c r="T15" i="2" s="1"/>
  <c r="K16" i="2"/>
  <c r="T16" i="2" s="1"/>
  <c r="K17" i="2"/>
  <c r="T17" i="2" s="1"/>
  <c r="AB14" i="2" s="1"/>
  <c r="K18" i="2"/>
  <c r="T18" i="2" s="1"/>
  <c r="K19" i="2"/>
  <c r="T19" i="2" s="1"/>
  <c r="K20" i="2"/>
  <c r="T20" i="2" s="1"/>
  <c r="K21" i="2"/>
  <c r="T21" i="2" s="1"/>
  <c r="AB18" i="2" s="1"/>
  <c r="K22" i="2"/>
  <c r="T22" i="2" s="1"/>
  <c r="K23" i="2"/>
  <c r="T23" i="2" s="1"/>
  <c r="AB11" i="2" s="1"/>
  <c r="K24" i="2"/>
  <c r="T24" i="2" s="1"/>
  <c r="K25" i="2"/>
  <c r="T25" i="2" s="1"/>
  <c r="K26" i="2"/>
  <c r="T26" i="2" s="1"/>
  <c r="K27" i="2"/>
  <c r="T27" i="2" s="1"/>
  <c r="K28" i="2"/>
  <c r="T28" i="2" s="1"/>
  <c r="K29" i="2"/>
  <c r="T29" i="2" s="1"/>
  <c r="K31" i="2"/>
  <c r="T31" i="2" s="1"/>
  <c r="K32" i="2"/>
  <c r="T32" i="2" s="1"/>
  <c r="K33" i="2"/>
  <c r="T33" i="2" s="1"/>
  <c r="K34" i="2"/>
  <c r="T34" i="2" s="1"/>
  <c r="K35" i="2"/>
  <c r="T35" i="2" s="1"/>
  <c r="K36" i="2"/>
  <c r="T36" i="2" s="1"/>
  <c r="K37" i="2"/>
  <c r="T37" i="2" s="1"/>
  <c r="K38" i="2"/>
  <c r="T38" i="2" s="1"/>
  <c r="K39" i="2"/>
  <c r="T39" i="2" s="1"/>
  <c r="K40" i="2"/>
  <c r="T40" i="2" s="1"/>
  <c r="K41" i="2"/>
  <c r="T41" i="2" s="1"/>
  <c r="K42" i="2"/>
  <c r="T42" i="2" s="1"/>
  <c r="K43" i="2"/>
  <c r="T43" i="2" s="1"/>
  <c r="K44" i="2"/>
  <c r="T44" i="2" s="1"/>
  <c r="K45" i="2"/>
  <c r="T45" i="2" s="1"/>
  <c r="K46" i="2"/>
  <c r="T46" i="2" s="1"/>
  <c r="K47" i="2"/>
  <c r="T47" i="2" s="1"/>
  <c r="K48" i="2"/>
  <c r="T48" i="2" s="1"/>
  <c r="K49" i="2"/>
  <c r="T49" i="2" s="1"/>
  <c r="K51" i="2"/>
  <c r="T51" i="2" s="1"/>
  <c r="K52" i="2"/>
  <c r="T52" i="2" s="1"/>
  <c r="K54" i="2"/>
  <c r="T54" i="2" s="1"/>
  <c r="K55" i="2"/>
  <c r="T55" i="2" s="1"/>
  <c r="K56" i="2"/>
  <c r="T56" i="2" s="1"/>
  <c r="K57" i="2"/>
  <c r="T57" i="2" s="1"/>
  <c r="K58" i="2"/>
  <c r="T58" i="2" s="1"/>
  <c r="K6" i="2"/>
  <c r="T6" i="2" s="1"/>
  <c r="J8" i="2"/>
  <c r="S8" i="2" s="1"/>
  <c r="J9" i="2"/>
  <c r="S9" i="2" s="1"/>
  <c r="J10" i="2"/>
  <c r="S10" i="2" s="1"/>
  <c r="J11" i="2"/>
  <c r="S11" i="2" s="1"/>
  <c r="J12" i="2"/>
  <c r="S12" i="2" s="1"/>
  <c r="J13" i="2"/>
  <c r="S13" i="2" s="1"/>
  <c r="J14" i="2"/>
  <c r="S14" i="2" s="1"/>
  <c r="J15" i="2"/>
  <c r="S15" i="2" s="1"/>
  <c r="J16" i="2"/>
  <c r="S16" i="2" s="1"/>
  <c r="J17" i="2"/>
  <c r="S17" i="2" s="1"/>
  <c r="J18" i="2"/>
  <c r="S18" i="2" s="1"/>
  <c r="J19" i="2"/>
  <c r="S19" i="2" s="1"/>
  <c r="J20" i="2"/>
  <c r="S20" i="2" s="1"/>
  <c r="J21" i="2"/>
  <c r="S21" i="2" s="1"/>
  <c r="J22" i="2"/>
  <c r="S22" i="2" s="1"/>
  <c r="J23" i="2"/>
  <c r="S23" i="2" s="1"/>
  <c r="J24" i="2"/>
  <c r="S24" i="2" s="1"/>
  <c r="J25" i="2"/>
  <c r="S25" i="2" s="1"/>
  <c r="J26" i="2"/>
  <c r="S26" i="2" s="1"/>
  <c r="J27" i="2"/>
  <c r="S27" i="2" s="1"/>
  <c r="J28" i="2"/>
  <c r="S28" i="2" s="1"/>
  <c r="J29" i="2"/>
  <c r="S29" i="2" s="1"/>
  <c r="J31" i="2"/>
  <c r="S31" i="2" s="1"/>
  <c r="J32" i="2"/>
  <c r="S32" i="2" s="1"/>
  <c r="J33" i="2"/>
  <c r="S33" i="2" s="1"/>
  <c r="J34" i="2"/>
  <c r="S34" i="2" s="1"/>
  <c r="J35" i="2"/>
  <c r="S35" i="2" s="1"/>
  <c r="J36" i="2"/>
  <c r="S36" i="2" s="1"/>
  <c r="J37" i="2"/>
  <c r="S37" i="2" s="1"/>
  <c r="J38" i="2"/>
  <c r="S38" i="2" s="1"/>
  <c r="J39" i="2"/>
  <c r="S39" i="2" s="1"/>
  <c r="J40" i="2"/>
  <c r="S40" i="2" s="1"/>
  <c r="J41" i="2"/>
  <c r="S41" i="2" s="1"/>
  <c r="J42" i="2"/>
  <c r="S42" i="2" s="1"/>
  <c r="J43" i="2"/>
  <c r="S43" i="2" s="1"/>
  <c r="J44" i="2"/>
  <c r="S44" i="2" s="1"/>
  <c r="J45" i="2"/>
  <c r="S45" i="2" s="1"/>
  <c r="J46" i="2"/>
  <c r="S46" i="2" s="1"/>
  <c r="J47" i="2"/>
  <c r="S47" i="2" s="1"/>
  <c r="J48" i="2"/>
  <c r="S48" i="2" s="1"/>
  <c r="J49" i="2"/>
  <c r="S49" i="2" s="1"/>
  <c r="J51" i="2"/>
  <c r="S51" i="2" s="1"/>
  <c r="J52" i="2"/>
  <c r="S52" i="2" s="1"/>
  <c r="J54" i="2"/>
  <c r="S54" i="2" s="1"/>
  <c r="J55" i="2"/>
  <c r="S55" i="2" s="1"/>
  <c r="J56" i="2"/>
  <c r="S56" i="2" s="1"/>
  <c r="J57" i="2"/>
  <c r="S57" i="2" s="1"/>
  <c r="J58" i="2"/>
  <c r="S58" i="2" s="1"/>
  <c r="J6" i="2"/>
  <c r="S6" i="2" s="1"/>
  <c r="J6" i="1"/>
  <c r="J7" i="1"/>
  <c r="J8" i="1"/>
  <c r="J9" i="1"/>
  <c r="J10" i="1"/>
  <c r="J11" i="1"/>
  <c r="J12" i="1"/>
  <c r="J13" i="1"/>
  <c r="J14" i="1"/>
  <c r="J15" i="1"/>
  <c r="I6" i="1"/>
  <c r="I7" i="1"/>
  <c r="I8" i="1"/>
  <c r="I9" i="1"/>
  <c r="I10" i="1"/>
  <c r="I11" i="1"/>
  <c r="I12" i="1"/>
  <c r="I13" i="1"/>
  <c r="I14" i="1"/>
  <c r="I15" i="1"/>
  <c r="H6" i="1"/>
  <c r="H7" i="1"/>
  <c r="H8" i="1"/>
  <c r="H9" i="1"/>
  <c r="H10" i="1"/>
  <c r="H11" i="1"/>
  <c r="H12" i="1"/>
  <c r="H13" i="1"/>
  <c r="H14" i="1"/>
  <c r="H15" i="1"/>
  <c r="G6" i="1"/>
  <c r="G7" i="1"/>
  <c r="G8" i="1"/>
  <c r="G9" i="1"/>
  <c r="G10" i="1"/>
  <c r="G11" i="1"/>
  <c r="G12" i="1"/>
  <c r="G13" i="1"/>
  <c r="G14" i="1"/>
  <c r="G15" i="1"/>
  <c r="I18" i="1"/>
  <c r="G18" i="1"/>
  <c r="I5" i="1"/>
  <c r="H5" i="1"/>
  <c r="J5" i="1" s="1"/>
  <c r="G5" i="1"/>
  <c r="AB12" i="2" l="1"/>
  <c r="AB10" i="2"/>
  <c r="AB7" i="2"/>
  <c r="AB8" i="2"/>
  <c r="AB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tc={090910D7-CF05-4221-8A8E-D4521C405EAC}</author>
  </authors>
  <commentList>
    <comment ref="I5" authorId="0" shapeId="0" xr:uid="{090910D7-CF05-4221-8A8E-D4521C405EA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Achtung: zzgl. Mastfuß bis Deck!!</t>
      </text>
    </comment>
  </commentList>
</comments>
</file>

<file path=xl/sharedStrings.xml><?xml version="1.0" encoding="utf-8"?>
<sst xmlns="http://schemas.openxmlformats.org/spreadsheetml/2006/main" count="413" uniqueCount="162">
  <si>
    <t>Mast/Rah</t>
  </si>
  <si>
    <t>Mast and Yards</t>
  </si>
  <si>
    <t>Length yards</t>
  </si>
  <si>
    <t>Length inches</t>
  </si>
  <si>
    <t>Diam. Inches</t>
  </si>
  <si>
    <t>Länge cm</t>
  </si>
  <si>
    <t>Diam. Cm</t>
  </si>
  <si>
    <t>Länge Modell</t>
  </si>
  <si>
    <t>Diam. Modell</t>
  </si>
  <si>
    <t>Main mast to pole head</t>
  </si>
  <si>
    <t>Topgallant mast</t>
  </si>
  <si>
    <t>Boom</t>
  </si>
  <si>
    <t>Baum</t>
  </si>
  <si>
    <t>Spread Yard</t>
  </si>
  <si>
    <t>Spreizrah</t>
  </si>
  <si>
    <t>Topsail yard</t>
  </si>
  <si>
    <t>Gallant yard</t>
  </si>
  <si>
    <t>Gaff</t>
  </si>
  <si>
    <t>Gaffel</t>
  </si>
  <si>
    <t>Trysail Gaff</t>
  </si>
  <si>
    <t>Cross Jack yard</t>
  </si>
  <si>
    <t>Bowsprit</t>
  </si>
  <si>
    <t>Bugspriet</t>
  </si>
  <si>
    <t>Flying Jib Boom</t>
  </si>
  <si>
    <t>Ringsail Driver &amp; studding sail booms</t>
  </si>
  <si>
    <t>N.B.</t>
  </si>
  <si>
    <t>of usual dimensions for cutters</t>
  </si>
  <si>
    <t>The Mast Head to be 13 feet 6 inches long</t>
  </si>
  <si>
    <t>which length included in the Pole Head.</t>
  </si>
  <si>
    <t>on the plat form, they lay in Hammocks?</t>
  </si>
  <si>
    <t>Mast Head included in Pole Head</t>
  </si>
  <si>
    <t>Feet</t>
  </si>
  <si>
    <t>inches</t>
  </si>
  <si>
    <t>mm</t>
  </si>
  <si>
    <t>Proportions of Rigging and Blocks for the New Sherbourne Cutter</t>
  </si>
  <si>
    <t>build at Woolwich the 26 September 1763</t>
  </si>
  <si>
    <t>Rigging</t>
  </si>
  <si>
    <t>Fathoms</t>
  </si>
  <si>
    <t>Blocks</t>
  </si>
  <si>
    <t>Qty.</t>
  </si>
  <si>
    <t>Comment 1</t>
  </si>
  <si>
    <t>Comment 2</t>
  </si>
  <si>
    <t>Size Circumference</t>
  </si>
  <si>
    <r>
      <t xml:space="preserve">Bowsprit Shrouds </t>
    </r>
    <r>
      <rPr>
        <b/>
        <i/>
        <sz val="11"/>
        <color theme="1"/>
        <rFont val="Calibri"/>
        <family val="2"/>
        <scheme val="minor"/>
      </rPr>
      <t>cablelaid</t>
    </r>
  </si>
  <si>
    <t>Single</t>
  </si>
  <si>
    <t>Topgallantmast (Topmast)</t>
  </si>
  <si>
    <t>Bagienrah</t>
  </si>
  <si>
    <t>Marsrah</t>
  </si>
  <si>
    <t>Louf Tackle</t>
  </si>
  <si>
    <t>Lanyards</t>
  </si>
  <si>
    <t>Heel Rope</t>
  </si>
  <si>
    <t>Single Hemplines?</t>
  </si>
  <si>
    <t>brass</t>
  </si>
  <si>
    <t>coaked</t>
  </si>
  <si>
    <r>
      <t xml:space="preserve">Jib Tackle </t>
    </r>
    <r>
      <rPr>
        <b/>
        <sz val="11"/>
        <color theme="1"/>
        <rFont val="Calibri"/>
        <family val="2"/>
        <scheme val="minor"/>
      </rPr>
      <t>cablelaid</t>
    </r>
  </si>
  <si>
    <t>Iron</t>
  </si>
  <si>
    <t>pined ?</t>
  </si>
  <si>
    <t>Hallyards Dto</t>
  </si>
  <si>
    <t>Sheats</t>
  </si>
  <si>
    <t>Trebble</t>
  </si>
  <si>
    <t>Hallyards Tackle, Fall</t>
  </si>
  <si>
    <t>Double</t>
  </si>
  <si>
    <t>Fore Hallyards</t>
  </si>
  <si>
    <t>Main Pendants of Tackle</t>
  </si>
  <si>
    <t>Runners of Tackle</t>
  </si>
  <si>
    <t>Falls of Dto.</t>
  </si>
  <si>
    <r>
      <t xml:space="preserve">Shrouds 4 part </t>
    </r>
    <r>
      <rPr>
        <b/>
        <sz val="11"/>
        <color theme="1"/>
        <rFont val="Calibri"/>
        <family val="2"/>
        <scheme val="minor"/>
      </rPr>
      <t>cablelaid</t>
    </r>
  </si>
  <si>
    <t>Dead Eyes</t>
  </si>
  <si>
    <t>Stay 4 Strand fine</t>
  </si>
  <si>
    <t>Heart</t>
  </si>
  <si>
    <t>Preventer Stay Dto.</t>
  </si>
  <si>
    <t>Sheat</t>
  </si>
  <si>
    <t xml:space="preserve">Double </t>
  </si>
  <si>
    <t>Boom Pendants</t>
  </si>
  <si>
    <t>Tackle Fall</t>
  </si>
  <si>
    <t>Topping Lift</t>
  </si>
  <si>
    <t>Single ironbound</t>
  </si>
  <si>
    <t>Brass</t>
  </si>
  <si>
    <t>Runner</t>
  </si>
  <si>
    <t>Fall</t>
  </si>
  <si>
    <t>Standing Backstay</t>
  </si>
  <si>
    <t>Main Tye</t>
  </si>
  <si>
    <t>Hallyards</t>
  </si>
  <si>
    <t>Topsail Tye</t>
  </si>
  <si>
    <t>Lift</t>
  </si>
  <si>
    <t>Single Shouldered</t>
  </si>
  <si>
    <t>Bowlings</t>
  </si>
  <si>
    <t>Single Quartered</t>
  </si>
  <si>
    <t>Gaff Top Lift</t>
  </si>
  <si>
    <t>Brass/iron</t>
  </si>
  <si>
    <t>coaked/ Pined</t>
  </si>
  <si>
    <t>Spann</t>
  </si>
  <si>
    <t>Horse Down the Mast</t>
  </si>
  <si>
    <t>Worming for Shrouds</t>
  </si>
  <si>
    <t>Stay</t>
  </si>
  <si>
    <t>Main Reef Pendants</t>
  </si>
  <si>
    <t>Dto.</t>
  </si>
  <si>
    <t>Tackle Falls No, 2</t>
  </si>
  <si>
    <t>Stopper Bitts</t>
  </si>
  <si>
    <t>Cross Jack Hallyards</t>
  </si>
  <si>
    <t>Necessary Ropes</t>
  </si>
  <si>
    <t>Stopers for Anchors</t>
  </si>
  <si>
    <t>Shank Painters</t>
  </si>
  <si>
    <r>
      <t xml:space="preserve">Buoy Ropes </t>
    </r>
    <r>
      <rPr>
        <b/>
        <sz val="11"/>
        <color theme="1"/>
        <rFont val="Calibri"/>
        <family val="2"/>
        <scheme val="minor"/>
      </rPr>
      <t>cablelaid</t>
    </r>
  </si>
  <si>
    <t>Buoy Slings</t>
  </si>
  <si>
    <t>Padding of Anchors</t>
  </si>
  <si>
    <t>Blocks cm</t>
  </si>
  <si>
    <t>Länge Meter</t>
  </si>
  <si>
    <t>Size Diameter</t>
  </si>
  <si>
    <t>Size mm</t>
  </si>
  <si>
    <t xml:space="preserve">Blocks </t>
  </si>
  <si>
    <t>Produktion</t>
  </si>
  <si>
    <t>Länge</t>
  </si>
  <si>
    <t>Prod. Qty</t>
  </si>
  <si>
    <t>bearing in sheave</t>
  </si>
  <si>
    <t>Block 1:50</t>
  </si>
  <si>
    <t>Menge/Block</t>
  </si>
  <si>
    <t>single</t>
  </si>
  <si>
    <t>double</t>
  </si>
  <si>
    <t>trebble</t>
  </si>
  <si>
    <t>double brass coaked</t>
  </si>
  <si>
    <t>single shouldered</t>
  </si>
  <si>
    <t>single hemplines ? Coaked</t>
  </si>
  <si>
    <t>single ironbound</t>
  </si>
  <si>
    <t>single ironbound pined</t>
  </si>
  <si>
    <t xml:space="preserve"> Block Size</t>
  </si>
  <si>
    <t>Rope Size Diameter</t>
  </si>
  <si>
    <t>Modell 1:50</t>
  </si>
  <si>
    <t>Rope 1:50 Modell</t>
  </si>
  <si>
    <t>Rope Size Diam</t>
  </si>
  <si>
    <t>Block Size mm</t>
  </si>
  <si>
    <t>Rope</t>
  </si>
  <si>
    <t>She was not fitted with hanging cabins</t>
  </si>
  <si>
    <t>Sturmsegel-Gaffel</t>
  </si>
  <si>
    <t>Mast ohne Masthead</t>
  </si>
  <si>
    <t>Bugspriet mit Jibboom</t>
  </si>
  <si>
    <t>(Aussen)Klüverbaum</t>
  </si>
  <si>
    <t>Mastlänge Gesamt zzgl MASTFUSS</t>
  </si>
  <si>
    <t xml:space="preserve"> Block Size cm</t>
  </si>
  <si>
    <t>Stoppers for Anchors</t>
  </si>
  <si>
    <t>description</t>
  </si>
  <si>
    <t>Running Rigging RR</t>
  </si>
  <si>
    <t>Standing Rigging SR</t>
  </si>
  <si>
    <t>light tan</t>
  </si>
  <si>
    <t>goudronné</t>
  </si>
  <si>
    <t>Rope colours Skala Nos.</t>
  </si>
  <si>
    <t>beige/green</t>
  </si>
  <si>
    <t>ordered Toko</t>
  </si>
  <si>
    <t>ok</t>
  </si>
  <si>
    <t>darker beige/green/hemp</t>
  </si>
  <si>
    <t>rope size</t>
  </si>
  <si>
    <t>recommended by Chuck</t>
  </si>
  <si>
    <t>pine Tar/dark goudronné</t>
  </si>
  <si>
    <t>single quartered</t>
  </si>
  <si>
    <t>Heart alternative Deadeye</t>
  </si>
  <si>
    <t>Heart/Deadeye</t>
  </si>
  <si>
    <t>sind 20% der Mastlänge OHNE Pole Head</t>
  </si>
  <si>
    <t>Länge mm</t>
  </si>
  <si>
    <t>Menge/Qty</t>
  </si>
  <si>
    <t>Sorte/type</t>
  </si>
  <si>
    <t>Production</t>
  </si>
  <si>
    <t xml:space="preserve">Sherbourne 1763 Masts and Yards  Original Measurements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</si>
</sst>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2" fillId="0" borderId="0" xfId="0" applyFont="1"/>
    <xf numFmtId="0" fontId="1" fillId="2" borderId="1" xfId="0" applyFont="1" applyFill="1" applyBorder="1"/>
    <xf numFmtId="0" fontId="1" fillId="0" borderId="1" xfId="0" applyFont="1" applyBorder="1"/>
    <xf numFmtId="0" fontId="1" fillId="3" borderId="1" xfId="0" applyFont="1" applyFill="1" applyBorder="1"/>
    <xf numFmtId="49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10" xfId="0" applyFont="1" applyBorder="1"/>
    <xf numFmtId="0" fontId="0" fillId="0" borderId="11" xfId="0" applyBorder="1"/>
    <xf numFmtId="0" fontId="0" fillId="4" borderId="1" xfId="0" applyFill="1" applyBorder="1"/>
    <xf numFmtId="4" fontId="0" fillId="0" borderId="2" xfId="0" applyNumberFormat="1" applyBorder="1"/>
    <xf numFmtId="4" fontId="0" fillId="0" borderId="5" xfId="0" applyNumberFormat="1" applyBorder="1"/>
    <xf numFmtId="0" fontId="3" fillId="0" borderId="0" xfId="0" applyFont="1"/>
    <xf numFmtId="0" fontId="1" fillId="0" borderId="0" xfId="0" applyFont="1"/>
    <xf numFmtId="4" fontId="0" fillId="0" borderId="0" xfId="0" applyNumberFormat="1"/>
    <xf numFmtId="0" fontId="1" fillId="5" borderId="1" xfId="0" applyFont="1" applyFill="1" applyBorder="1"/>
    <xf numFmtId="0" fontId="1" fillId="2" borderId="13" xfId="0" applyFont="1" applyFill="1" applyBorder="1"/>
    <xf numFmtId="0" fontId="1" fillId="5" borderId="14" xfId="0" applyFont="1" applyFill="1" applyBorder="1"/>
    <xf numFmtId="0" fontId="1" fillId="5" borderId="0" xfId="0" applyFont="1" applyFill="1"/>
    <xf numFmtId="0" fontId="0" fillId="5" borderId="0" xfId="0" applyFill="1"/>
    <xf numFmtId="0" fontId="0" fillId="5" borderId="15" xfId="0" applyFill="1" applyBorder="1"/>
    <xf numFmtId="4" fontId="0" fillId="5" borderId="2" xfId="0" applyNumberFormat="1" applyFill="1" applyBorder="1"/>
    <xf numFmtId="0" fontId="0" fillId="5" borderId="2" xfId="0" applyFill="1" applyBorder="1"/>
    <xf numFmtId="4" fontId="0" fillId="5" borderId="19" xfId="0" applyNumberFormat="1" applyFill="1" applyBorder="1"/>
    <xf numFmtId="0" fontId="0" fillId="5" borderId="19" xfId="0" applyFill="1" applyBorder="1"/>
    <xf numFmtId="0" fontId="1" fillId="7" borderId="1" xfId="0" applyFont="1" applyFill="1" applyBorder="1"/>
    <xf numFmtId="0" fontId="1" fillId="7" borderId="14" xfId="0" applyFont="1" applyFill="1" applyBorder="1"/>
    <xf numFmtId="0" fontId="0" fillId="7" borderId="1" xfId="0" applyFill="1" applyBorder="1"/>
    <xf numFmtId="4" fontId="0" fillId="7" borderId="2" xfId="0" applyNumberFormat="1" applyFill="1" applyBorder="1"/>
    <xf numFmtId="0" fontId="0" fillId="7" borderId="21" xfId="0" applyFill="1" applyBorder="1"/>
    <xf numFmtId="0" fontId="0" fillId="7" borderId="20" xfId="0" applyFill="1" applyBorder="1"/>
    <xf numFmtId="4" fontId="0" fillId="7" borderId="3" xfId="0" applyNumberFormat="1" applyFill="1" applyBorder="1"/>
    <xf numFmtId="4" fontId="0" fillId="9" borderId="2" xfId="0" applyNumberFormat="1" applyFill="1" applyBorder="1"/>
    <xf numFmtId="0" fontId="1" fillId="9" borderId="1" xfId="0" applyFont="1" applyFill="1" applyBorder="1"/>
    <xf numFmtId="0" fontId="0" fillId="9" borderId="21" xfId="0" applyFill="1" applyBorder="1"/>
    <xf numFmtId="0" fontId="0" fillId="9" borderId="22" xfId="0" applyFill="1" applyBorder="1"/>
    <xf numFmtId="0" fontId="0" fillId="9" borderId="16" xfId="0" applyFill="1" applyBorder="1"/>
    <xf numFmtId="4" fontId="0" fillId="9" borderId="23" xfId="0" applyNumberFormat="1" applyFill="1" applyBorder="1"/>
    <xf numFmtId="0" fontId="0" fillId="9" borderId="2" xfId="0" applyFill="1" applyBorder="1"/>
    <xf numFmtId="0" fontId="0" fillId="9" borderId="19" xfId="0" applyFill="1" applyBorder="1"/>
    <xf numFmtId="0" fontId="0" fillId="9" borderId="20" xfId="0" applyFill="1" applyBorder="1"/>
    <xf numFmtId="4" fontId="0" fillId="3" borderId="2" xfId="0" applyNumberFormat="1" applyFill="1" applyBorder="1"/>
    <xf numFmtId="0" fontId="1" fillId="10" borderId="1" xfId="0" applyFont="1" applyFill="1" applyBorder="1"/>
    <xf numFmtId="0" fontId="0" fillId="10" borderId="0" xfId="0" applyFill="1"/>
    <xf numFmtId="4" fontId="0" fillId="10" borderId="2" xfId="0" applyNumberFormat="1" applyFill="1" applyBorder="1"/>
    <xf numFmtId="0" fontId="1" fillId="10" borderId="0" xfId="0" applyFont="1" applyFill="1"/>
    <xf numFmtId="0" fontId="0" fillId="5" borderId="5" xfId="0" applyFill="1" applyBorder="1"/>
    <xf numFmtId="0" fontId="0" fillId="10" borderId="2" xfId="0" applyFill="1" applyBorder="1"/>
    <xf numFmtId="0" fontId="0" fillId="5" borderId="4" xfId="0" applyFill="1" applyBorder="1"/>
    <xf numFmtId="0" fontId="0" fillId="10" borderId="6" xfId="0" applyFill="1" applyBorder="1"/>
    <xf numFmtId="0" fontId="0" fillId="10" borderId="12" xfId="0" applyFill="1" applyBorder="1"/>
    <xf numFmtId="4" fontId="0" fillId="11" borderId="2" xfId="0" applyNumberFormat="1" applyFill="1" applyBorder="1"/>
    <xf numFmtId="0" fontId="0" fillId="11" borderId="2" xfId="0" applyFill="1" applyBorder="1"/>
    <xf numFmtId="4" fontId="0" fillId="8" borderId="2" xfId="0" applyNumberFormat="1" applyFill="1" applyBorder="1"/>
    <xf numFmtId="0" fontId="0" fillId="8" borderId="3" xfId="0" applyFill="1" applyBorder="1"/>
    <xf numFmtId="0" fontId="0" fillId="8" borderId="1" xfId="0" applyFill="1" applyBorder="1"/>
    <xf numFmtId="0" fontId="0" fillId="8" borderId="2" xfId="0" applyFill="1" applyBorder="1"/>
    <xf numFmtId="0" fontId="0" fillId="8" borderId="6" xfId="0" applyFill="1" applyBorder="1"/>
    <xf numFmtId="4" fontId="0" fillId="12" borderId="2" xfId="0" applyNumberFormat="1" applyFill="1" applyBorder="1"/>
    <xf numFmtId="0" fontId="0" fillId="12" borderId="3" xfId="0" applyFill="1" applyBorder="1"/>
    <xf numFmtId="0" fontId="0" fillId="12" borderId="24" xfId="0" applyFill="1" applyBorder="1"/>
    <xf numFmtId="0" fontId="0" fillId="12" borderId="7" xfId="0" applyFill="1" applyBorder="1"/>
    <xf numFmtId="0" fontId="0" fillId="12" borderId="8" xfId="0" applyFill="1" applyBorder="1"/>
    <xf numFmtId="0" fontId="0" fillId="12" borderId="2" xfId="0" applyFill="1" applyBorder="1"/>
    <xf numFmtId="0" fontId="0" fillId="12" borderId="5" xfId="0" applyFill="1" applyBorder="1"/>
    <xf numFmtId="4" fontId="0" fillId="13" borderId="2" xfId="0" applyNumberFormat="1" applyFill="1" applyBorder="1"/>
    <xf numFmtId="0" fontId="0" fillId="13" borderId="3" xfId="0" applyFill="1" applyBorder="1"/>
    <xf numFmtId="0" fontId="0" fillId="13" borderId="1" xfId="0" applyFill="1" applyBorder="1"/>
    <xf numFmtId="0" fontId="0" fillId="13" borderId="2" xfId="0" applyFill="1" applyBorder="1"/>
    <xf numFmtId="4" fontId="0" fillId="14" borderId="2" xfId="0" applyNumberFormat="1" applyFill="1" applyBorder="1"/>
    <xf numFmtId="0" fontId="0" fillId="14" borderId="3" xfId="0" applyFill="1" applyBorder="1"/>
    <xf numFmtId="0" fontId="0" fillId="14" borderId="1" xfId="0" applyFill="1" applyBorder="1"/>
    <xf numFmtId="0" fontId="0" fillId="14" borderId="2" xfId="0" applyFill="1" applyBorder="1"/>
    <xf numFmtId="4" fontId="0" fillId="15" borderId="2" xfId="0" applyNumberFormat="1" applyFill="1" applyBorder="1"/>
    <xf numFmtId="0" fontId="0" fillId="15" borderId="2" xfId="0" applyFill="1" applyBorder="1"/>
    <xf numFmtId="4" fontId="0" fillId="16" borderId="2" xfId="0" applyNumberFormat="1" applyFill="1" applyBorder="1"/>
    <xf numFmtId="0" fontId="0" fillId="16" borderId="2" xfId="0" applyFill="1" applyBorder="1"/>
    <xf numFmtId="0" fontId="0" fillId="8" borderId="12" xfId="0" applyFill="1" applyBorder="1"/>
    <xf numFmtId="0" fontId="0" fillId="15" borderId="3" xfId="0" applyFill="1" applyBorder="1"/>
    <xf numFmtId="0" fontId="0" fillId="15" borderId="6" xfId="0" applyFill="1" applyBorder="1"/>
    <xf numFmtId="0" fontId="0" fillId="15" borderId="1" xfId="0" applyFill="1" applyBorder="1"/>
    <xf numFmtId="4" fontId="0" fillId="17" borderId="2" xfId="0" applyNumberFormat="1" applyFill="1" applyBorder="1"/>
    <xf numFmtId="0" fontId="0" fillId="17" borderId="3" xfId="0" applyFill="1" applyBorder="1"/>
    <xf numFmtId="0" fontId="0" fillId="17" borderId="1" xfId="0" applyFill="1" applyBorder="1"/>
    <xf numFmtId="0" fontId="0" fillId="5" borderId="3" xfId="0" applyFill="1" applyBorder="1"/>
    <xf numFmtId="0" fontId="1" fillId="14" borderId="1" xfId="0" applyFont="1" applyFill="1" applyBorder="1"/>
    <xf numFmtId="0" fontId="0" fillId="10" borderId="25" xfId="0" applyFill="1" applyBorder="1"/>
    <xf numFmtId="0" fontId="1" fillId="10" borderId="26" xfId="0" applyFont="1" applyFill="1" applyBorder="1"/>
    <xf numFmtId="0" fontId="0" fillId="11" borderId="25" xfId="0" applyFill="1" applyBorder="1"/>
    <xf numFmtId="0" fontId="1" fillId="11" borderId="26" xfId="0" applyFont="1" applyFill="1" applyBorder="1"/>
    <xf numFmtId="0" fontId="0" fillId="15" borderId="12" xfId="0" applyFill="1" applyBorder="1"/>
    <xf numFmtId="0" fontId="1" fillId="15" borderId="26" xfId="0" applyFont="1" applyFill="1" applyBorder="1"/>
    <xf numFmtId="0" fontId="0" fillId="12" borderId="9" xfId="0" applyFill="1" applyBorder="1"/>
    <xf numFmtId="0" fontId="0" fillId="13" borderId="27" xfId="0" applyFill="1" applyBorder="1"/>
    <xf numFmtId="0" fontId="1" fillId="13" borderId="26" xfId="0" applyFont="1" applyFill="1" applyBorder="1"/>
    <xf numFmtId="0" fontId="0" fillId="12" borderId="25" xfId="0" applyFill="1" applyBorder="1"/>
    <xf numFmtId="0" fontId="1" fillId="12" borderId="26" xfId="0" applyFont="1" applyFill="1" applyBorder="1"/>
    <xf numFmtId="0" fontId="0" fillId="8" borderId="28" xfId="0" applyFill="1" applyBorder="1"/>
    <xf numFmtId="0" fontId="0" fillId="8" borderId="25" xfId="0" applyFill="1" applyBorder="1"/>
    <xf numFmtId="0" fontId="1" fillId="8" borderId="26" xfId="0" applyFont="1" applyFill="1" applyBorder="1"/>
    <xf numFmtId="0" fontId="0" fillId="18" borderId="12" xfId="0" applyFill="1" applyBorder="1"/>
    <xf numFmtId="0" fontId="0" fillId="14" borderId="9" xfId="0" applyFill="1" applyBorder="1"/>
    <xf numFmtId="0" fontId="0" fillId="18" borderId="25" xfId="0" applyFill="1" applyBorder="1"/>
    <xf numFmtId="0" fontId="1" fillId="18" borderId="26" xfId="0" applyFont="1" applyFill="1" applyBorder="1"/>
    <xf numFmtId="0" fontId="0" fillId="14" borderId="28" xfId="0" applyFill="1" applyBorder="1"/>
    <xf numFmtId="0" fontId="0" fillId="14" borderId="27" xfId="0" applyFill="1" applyBorder="1"/>
    <xf numFmtId="0" fontId="0" fillId="15" borderId="25" xfId="0" applyFill="1" applyBorder="1"/>
    <xf numFmtId="0" fontId="0" fillId="5" borderId="9" xfId="0" applyFill="1" applyBorder="1"/>
    <xf numFmtId="0" fontId="1" fillId="5" borderId="23" xfId="0" applyFont="1" applyFill="1" applyBorder="1"/>
    <xf numFmtId="0" fontId="0" fillId="3" borderId="0" xfId="0" applyFill="1"/>
    <xf numFmtId="0" fontId="1" fillId="5" borderId="13" xfId="0" applyFont="1" applyFill="1" applyBorder="1"/>
    <xf numFmtId="4" fontId="0" fillId="10" borderId="29" xfId="0" applyNumberFormat="1" applyFill="1" applyBorder="1"/>
    <xf numFmtId="4" fontId="0" fillId="11" borderId="29" xfId="0" applyNumberFormat="1" applyFill="1" applyBorder="1"/>
    <xf numFmtId="4" fontId="0" fillId="15" borderId="30" xfId="0" applyNumberFormat="1" applyFill="1" applyBorder="1"/>
    <xf numFmtId="4" fontId="0" fillId="15" borderId="29" xfId="0" applyNumberFormat="1" applyFill="1" applyBorder="1"/>
    <xf numFmtId="4" fontId="0" fillId="13" borderId="29" xfId="0" applyNumberFormat="1" applyFill="1" applyBorder="1"/>
    <xf numFmtId="4" fontId="0" fillId="12" borderId="11" xfId="0" applyNumberFormat="1" applyFill="1" applyBorder="1"/>
    <xf numFmtId="4" fontId="0" fillId="12" borderId="4" xfId="0" applyNumberFormat="1" applyFill="1" applyBorder="1"/>
    <xf numFmtId="4" fontId="0" fillId="12" borderId="29" xfId="0" applyNumberFormat="1" applyFill="1" applyBorder="1"/>
    <xf numFmtId="4" fontId="0" fillId="8" borderId="4" xfId="0" applyNumberFormat="1" applyFill="1" applyBorder="1"/>
    <xf numFmtId="4" fontId="0" fillId="8" borderId="31" xfId="0" applyNumberFormat="1" applyFill="1" applyBorder="1"/>
    <xf numFmtId="4" fontId="0" fillId="8" borderId="29" xfId="0" applyNumberFormat="1" applyFill="1" applyBorder="1"/>
    <xf numFmtId="4" fontId="0" fillId="18" borderId="30" xfId="0" applyNumberFormat="1" applyFill="1" applyBorder="1"/>
    <xf numFmtId="4" fontId="0" fillId="18" borderId="29" xfId="0" applyNumberFormat="1" applyFill="1" applyBorder="1"/>
    <xf numFmtId="4" fontId="0" fillId="14" borderId="11" xfId="0" applyNumberFormat="1" applyFill="1" applyBorder="1"/>
    <xf numFmtId="4" fontId="0" fillId="14" borderId="31" xfId="0" applyNumberFormat="1" applyFill="1" applyBorder="1"/>
    <xf numFmtId="4" fontId="0" fillId="14" borderId="29" xfId="0" applyNumberFormat="1" applyFill="1" applyBorder="1"/>
    <xf numFmtId="4" fontId="0" fillId="5" borderId="11" xfId="0" applyNumberFormat="1" applyFill="1" applyBorder="1"/>
    <xf numFmtId="4" fontId="0" fillId="5" borderId="4" xfId="0" applyNumberFormat="1" applyFill="1" applyBorder="1"/>
    <xf numFmtId="4" fontId="0" fillId="10" borderId="4" xfId="0" applyNumberFormat="1" applyFill="1" applyBorder="1"/>
    <xf numFmtId="0" fontId="4" fillId="5" borderId="13" xfId="0" applyFont="1" applyFill="1" applyBorder="1"/>
    <xf numFmtId="0" fontId="4" fillId="5" borderId="32" xfId="0" applyFont="1" applyFill="1" applyBorder="1"/>
    <xf numFmtId="0" fontId="4" fillId="5" borderId="14" xfId="0" applyFont="1" applyFill="1" applyBorder="1"/>
    <xf numFmtId="0" fontId="1" fillId="7" borderId="13" xfId="0" applyFont="1" applyFill="1" applyBorder="1"/>
    <xf numFmtId="0" fontId="6" fillId="8" borderId="32" xfId="0" applyFont="1" applyFill="1" applyBorder="1"/>
    <xf numFmtId="0" fontId="6" fillId="8" borderId="14" xfId="0" applyFont="1" applyFill="1" applyBorder="1"/>
    <xf numFmtId="0" fontId="0" fillId="7" borderId="32" xfId="0" applyFill="1" applyBorder="1"/>
    <xf numFmtId="0" fontId="0" fillId="7" borderId="2" xfId="0" applyFill="1" applyBorder="1"/>
    <xf numFmtId="0" fontId="4" fillId="5" borderId="2" xfId="0" applyFont="1" applyFill="1" applyBorder="1"/>
    <xf numFmtId="4" fontId="1" fillId="0" borderId="0" xfId="0" applyNumberFormat="1" applyFont="1"/>
    <xf numFmtId="0" fontId="1" fillId="10" borderId="13" xfId="0" applyFont="1" applyFill="1" applyBorder="1"/>
    <xf numFmtId="0" fontId="0" fillId="10" borderId="32" xfId="0" applyFill="1" applyBorder="1"/>
    <xf numFmtId="0" fontId="0" fillId="10" borderId="14" xfId="0" applyFill="1" applyBorder="1"/>
    <xf numFmtId="0" fontId="0" fillId="9" borderId="5" xfId="0" applyFill="1" applyBorder="1"/>
    <xf numFmtId="0" fontId="0" fillId="9" borderId="6" xfId="0" applyFill="1" applyBorder="1"/>
    <xf numFmtId="4" fontId="0" fillId="7" borderId="5" xfId="0" applyNumberFormat="1" applyFill="1" applyBorder="1"/>
    <xf numFmtId="4" fontId="0" fillId="9" borderId="5" xfId="0" applyNumberFormat="1" applyFill="1" applyBorder="1"/>
    <xf numFmtId="4" fontId="0" fillId="7" borderId="6" xfId="0" applyNumberFormat="1" applyFill="1" applyBorder="1"/>
    <xf numFmtId="4" fontId="0" fillId="9" borderId="6" xfId="0" applyNumberFormat="1" applyFill="1" applyBorder="1"/>
    <xf numFmtId="4" fontId="0" fillId="7" borderId="33" xfId="0" applyNumberFormat="1" applyFill="1" applyBorder="1"/>
    <xf numFmtId="4" fontId="0" fillId="9" borderId="25" xfId="0" applyNumberFormat="1" applyFill="1" applyBorder="1"/>
    <xf numFmtId="4" fontId="0" fillId="7" borderId="27" xfId="0" applyNumberFormat="1" applyFill="1" applyBorder="1"/>
    <xf numFmtId="0" fontId="0" fillId="9" borderId="26" xfId="0" applyFill="1" applyBorder="1"/>
    <xf numFmtId="0" fontId="1" fillId="3" borderId="34" xfId="0" applyFont="1" applyFill="1" applyBorder="1"/>
    <xf numFmtId="0" fontId="1" fillId="5" borderId="35" xfId="0" applyFont="1" applyFill="1" applyBorder="1"/>
    <xf numFmtId="0" fontId="1" fillId="5" borderId="22" xfId="0" applyFont="1" applyFill="1" applyBorder="1"/>
    <xf numFmtId="0" fontId="0" fillId="3" borderId="17" xfId="0" applyFill="1" applyBorder="1"/>
    <xf numFmtId="0" fontId="0" fillId="0" borderId="15" xfId="0" applyBorder="1"/>
    <xf numFmtId="0" fontId="1" fillId="0" borderId="36" xfId="0" applyFont="1" applyBorder="1"/>
    <xf numFmtId="0" fontId="1" fillId="3" borderId="37" xfId="0" applyFont="1" applyFill="1" applyBorder="1"/>
    <xf numFmtId="0" fontId="1" fillId="3" borderId="38" xfId="0" applyFont="1" applyFill="1" applyBorder="1"/>
    <xf numFmtId="0" fontId="1" fillId="3" borderId="39" xfId="0" applyFont="1" applyFill="1" applyBorder="1"/>
    <xf numFmtId="0" fontId="1" fillId="3" borderId="36" xfId="0" applyFont="1" applyFill="1" applyBorder="1"/>
    <xf numFmtId="0" fontId="1" fillId="14" borderId="37" xfId="0" applyFont="1" applyFill="1" applyBorder="1"/>
    <xf numFmtId="0" fontId="1" fillId="14" borderId="38" xfId="0" applyFont="1" applyFill="1" applyBorder="1"/>
    <xf numFmtId="0" fontId="1" fillId="15" borderId="36" xfId="0" applyFont="1" applyFill="1" applyBorder="1"/>
    <xf numFmtId="0" fontId="1" fillId="5" borderId="37" xfId="0" applyFont="1" applyFill="1" applyBorder="1"/>
    <xf numFmtId="0" fontId="1" fillId="10" borderId="39" xfId="0" applyFont="1" applyFill="1" applyBorder="1"/>
    <xf numFmtId="0" fontId="1" fillId="5" borderId="39" xfId="0" applyFont="1" applyFill="1" applyBorder="1"/>
    <xf numFmtId="0" fontId="0" fillId="3" borderId="18" xfId="0" applyFill="1" applyBorder="1"/>
    <xf numFmtId="4" fontId="0" fillId="10" borderId="40" xfId="0" applyNumberFormat="1" applyFill="1" applyBorder="1"/>
    <xf numFmtId="0" fontId="1" fillId="10" borderId="41" xfId="0" applyFont="1" applyFill="1" applyBorder="1"/>
    <xf numFmtId="0" fontId="0" fillId="3" borderId="42" xfId="0" applyFill="1" applyBorder="1"/>
    <xf numFmtId="0" fontId="0" fillId="3" borderId="43" xfId="0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1" fillId="3" borderId="44" xfId="0" applyFont="1" applyFill="1" applyBorder="1"/>
    <xf numFmtId="0" fontId="1" fillId="3" borderId="45" xfId="0" applyFont="1" applyFill="1" applyBorder="1"/>
    <xf numFmtId="4" fontId="0" fillId="15" borderId="46" xfId="0" applyNumberFormat="1" applyFill="1" applyBorder="1"/>
    <xf numFmtId="0" fontId="0" fillId="15" borderId="47" xfId="0" applyFill="1" applyBorder="1"/>
    <xf numFmtId="0" fontId="1" fillId="3" borderId="10" xfId="0" applyFont="1" applyFill="1" applyBorder="1"/>
    <xf numFmtId="4" fontId="0" fillId="13" borderId="30" xfId="0" applyNumberFormat="1" applyFill="1" applyBorder="1"/>
    <xf numFmtId="0" fontId="0" fillId="13" borderId="12" xfId="0" applyFill="1" applyBorder="1"/>
    <xf numFmtId="0" fontId="0" fillId="13" borderId="26" xfId="0" applyFill="1" applyBorder="1"/>
    <xf numFmtId="0" fontId="0" fillId="10" borderId="29" xfId="0" applyFill="1" applyBorder="1"/>
    <xf numFmtId="4" fontId="0" fillId="11" borderId="48" xfId="0" applyNumberFormat="1" applyFill="1" applyBorder="1"/>
    <xf numFmtId="4" fontId="0" fillId="10" borderId="14" xfId="0" applyNumberFormat="1" applyFill="1" applyBorder="1"/>
    <xf numFmtId="4" fontId="0" fillId="10" borderId="5" xfId="0" applyNumberFormat="1" applyFill="1" applyBorder="1"/>
    <xf numFmtId="0" fontId="0" fillId="5" borderId="7" xfId="0" applyFill="1" applyBorder="1"/>
    <xf numFmtId="0" fontId="0" fillId="10" borderId="5" xfId="0" applyFill="1" applyBorder="1"/>
    <xf numFmtId="0" fontId="0" fillId="10" borderId="7" xfId="0" applyFill="1" applyBorder="1"/>
    <xf numFmtId="0" fontId="0" fillId="9" borderId="7" xfId="0" applyFill="1" applyBorder="1"/>
    <xf numFmtId="4" fontId="0" fillId="0" borderId="13" xfId="0" applyNumberFormat="1" applyBorder="1"/>
    <xf numFmtId="0" fontId="0" fillId="0" borderId="32" xfId="0" applyBorder="1"/>
    <xf numFmtId="0" fontId="0" fillId="0" borderId="14" xfId="0" applyBorder="1"/>
    <xf numFmtId="4" fontId="0" fillId="0" borderId="3" xfId="0" applyNumberFormat="1" applyBorder="1"/>
    <xf numFmtId="4" fontId="0" fillId="8" borderId="49" xfId="0" applyNumberFormat="1" applyFill="1" applyBorder="1"/>
    <xf numFmtId="4" fontId="0" fillId="11" borderId="49" xfId="0" applyNumberFormat="1" applyFill="1" applyBorder="1"/>
    <xf numFmtId="4" fontId="0" fillId="11" borderId="1" xfId="0" applyNumberFormat="1" applyFill="1" applyBorder="1"/>
    <xf numFmtId="4" fontId="0" fillId="20" borderId="4" xfId="0" applyNumberFormat="1" applyFill="1" applyBorder="1"/>
    <xf numFmtId="4" fontId="0" fillId="0" borderId="6" xfId="0" applyNumberFormat="1" applyBorder="1"/>
    <xf numFmtId="4" fontId="0" fillId="13" borderId="1" xfId="0" applyNumberFormat="1" applyFill="1" applyBorder="1"/>
    <xf numFmtId="4" fontId="0" fillId="7" borderId="1" xfId="0" applyNumberFormat="1" applyFill="1" applyBorder="1"/>
    <xf numFmtId="4" fontId="0" fillId="21" borderId="49" xfId="0" applyNumberFormat="1" applyFill="1" applyBorder="1"/>
    <xf numFmtId="4" fontId="0" fillId="19" borderId="1" xfId="0" applyNumberFormat="1" applyFill="1" applyBorder="1"/>
    <xf numFmtId="4" fontId="0" fillId="21" borderId="4" xfId="0" applyNumberFormat="1" applyFill="1" applyBorder="1"/>
    <xf numFmtId="4" fontId="0" fillId="16" borderId="1" xfId="0" applyNumberFormat="1" applyFill="1" applyBorder="1"/>
    <xf numFmtId="0" fontId="0" fillId="0" borderId="28" xfId="0" applyBorder="1"/>
    <xf numFmtId="4" fontId="0" fillId="0" borderId="31" xfId="0" applyNumberFormat="1" applyBorder="1"/>
    <xf numFmtId="4" fontId="0" fillId="10" borderId="1" xfId="0" applyNumberFormat="1" applyFill="1" applyBorder="1"/>
    <xf numFmtId="4" fontId="0" fillId="6" borderId="4" xfId="0" applyNumberFormat="1" applyFill="1" applyBorder="1"/>
    <xf numFmtId="4" fontId="0" fillId="5" borderId="40" xfId="0" applyNumberFormat="1" applyFill="1" applyBorder="1"/>
    <xf numFmtId="0" fontId="0" fillId="10" borderId="3" xfId="0" applyFill="1" applyBorder="1"/>
    <xf numFmtId="0" fontId="1" fillId="5" borderId="15" xfId="0" applyFont="1" applyFill="1" applyBorder="1"/>
    <xf numFmtId="0" fontId="0" fillId="10" borderId="22" xfId="0" applyFill="1" applyBorder="1"/>
    <xf numFmtId="0" fontId="0" fillId="10" borderId="8" xfId="0" applyFill="1" applyBorder="1"/>
    <xf numFmtId="4" fontId="8" fillId="8" borderId="1" xfId="0" applyNumberFormat="1" applyFont="1" applyFill="1" applyBorder="1"/>
    <xf numFmtId="0" fontId="7" fillId="0" borderId="32" xfId="0" applyFont="1" applyBorder="1"/>
    <xf numFmtId="0" fontId="0" fillId="22" borderId="7" xfId="0" applyFill="1" applyBorder="1"/>
    <xf numFmtId="0" fontId="0" fillId="10" borderId="1" xfId="0" applyFill="1" applyBorder="1"/>
    <xf numFmtId="0" fontId="0" fillId="10" borderId="13" xfId="0" applyFill="1" applyBorder="1"/>
    <xf numFmtId="0" fontId="1" fillId="22" borderId="0" xfId="0" applyFont="1" applyFill="1"/>
    <xf numFmtId="49" fontId="1" fillId="9" borderId="1" xfId="0" applyNumberFormat="1" applyFont="1" applyFill="1" applyBorder="1"/>
    <xf numFmtId="49" fontId="0" fillId="9" borderId="1" xfId="0" applyNumberFormat="1" applyFill="1" applyBorder="1"/>
    <xf numFmtId="0" fontId="0" fillId="0" borderId="0" xfId="0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achim Sztochaj" id="{E8BD8621-9D40-4469-AE38-020887118CFA}" userId="475f38218fa76b31" providerId="Windows Live"/>
</personList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5" dT="2021-06-07T15:33:05.29" personId="{E8BD8621-9D40-4469-AE38-020887118CFA}" id="{090910D7-CF05-4221-8A8E-D4521C405EAC}">
    <text>Achtung: zzgl. Mastfuß bis Deck!!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000E0-38D4-47FA-B12F-AA3B52D0AFC6}">
  <dimension ref="A1:M30"/>
  <sheetViews>
    <sheetView tabSelected="1" zoomScaleNormal="100" workbookViewId="0"/>
  </sheetViews>
  <sheetFormatPr baseColWidth="10" defaultRowHeight="14.4" x14ac:dyDescent="0.3"/>
  <cols>
    <col min="1" max="1" width="6" customWidth="1"/>
    <col min="2" max="2" width="39.88671875" customWidth="1"/>
    <col min="3" max="3" width="27" customWidth="1"/>
    <col min="4" max="4" width="12.33203125" customWidth="1"/>
    <col min="5" max="5" width="13.33203125" customWidth="1"/>
    <col min="6" max="6" width="13.6640625" customWidth="1"/>
    <col min="9" max="9" width="12.88671875" customWidth="1"/>
    <col min="10" max="10" width="14.109375" customWidth="1"/>
  </cols>
  <sheetData>
    <row r="1" spans="1:13" ht="25.8" x14ac:dyDescent="0.5">
      <c r="A1" s="1" t="s">
        <v>161</v>
      </c>
    </row>
    <row r="2" spans="1:13" ht="26.4" thickBot="1" x14ac:dyDescent="0.55000000000000004">
      <c r="A2" s="1"/>
      <c r="I2" s="5"/>
    </row>
    <row r="3" spans="1:13" ht="15" thickBot="1" x14ac:dyDescent="0.35">
      <c r="B3" s="2" t="s">
        <v>1</v>
      </c>
      <c r="C3" s="3" t="s">
        <v>0</v>
      </c>
      <c r="D3" s="2" t="s">
        <v>2</v>
      </c>
      <c r="E3" s="3" t="s">
        <v>3</v>
      </c>
      <c r="F3" s="2" t="s">
        <v>4</v>
      </c>
      <c r="G3" s="4" t="s">
        <v>5</v>
      </c>
      <c r="H3" s="2" t="s">
        <v>6</v>
      </c>
      <c r="I3" s="229" t="s">
        <v>7</v>
      </c>
      <c r="J3" s="230" t="s">
        <v>8</v>
      </c>
    </row>
    <row r="4" spans="1:13" ht="15" thickBot="1" x14ac:dyDescent="0.35">
      <c r="I4" t="s">
        <v>33</v>
      </c>
      <c r="J4" t="s">
        <v>33</v>
      </c>
    </row>
    <row r="5" spans="1:13" ht="15" thickBot="1" x14ac:dyDescent="0.35">
      <c r="A5" s="6">
        <v>1</v>
      </c>
      <c r="B5" s="63" t="s">
        <v>9</v>
      </c>
      <c r="C5" s="6"/>
      <c r="D5" s="6">
        <v>22</v>
      </c>
      <c r="E5" s="6">
        <v>18</v>
      </c>
      <c r="F5" s="6">
        <v>15.75</v>
      </c>
      <c r="G5" s="6">
        <f>D5*91.44+E5*2.54</f>
        <v>2057.3999999999996</v>
      </c>
      <c r="H5" s="202">
        <f>F5*2.54</f>
        <v>40.005000000000003</v>
      </c>
      <c r="I5" s="223">
        <f>G5/5</f>
        <v>411.4799999999999</v>
      </c>
      <c r="J5" s="203">
        <f>H5/5</f>
        <v>8.0010000000000012</v>
      </c>
      <c r="K5" s="199">
        <f>I5-I18</f>
        <v>329.18399999999991</v>
      </c>
      <c r="L5" s="200" t="s">
        <v>134</v>
      </c>
      <c r="M5" s="201"/>
    </row>
    <row r="6" spans="1:13" ht="15" thickBot="1" x14ac:dyDescent="0.35">
      <c r="A6" s="6">
        <v>2</v>
      </c>
      <c r="B6" s="63" t="s">
        <v>10</v>
      </c>
      <c r="C6" s="6" t="s">
        <v>45</v>
      </c>
      <c r="D6" s="6">
        <v>7</v>
      </c>
      <c r="E6" s="6">
        <v>28</v>
      </c>
      <c r="F6" s="6">
        <v>6.5</v>
      </c>
      <c r="G6" s="6">
        <f t="shared" ref="G6:G15" si="0">D6*91.44+E6*2.54</f>
        <v>711.19999999999993</v>
      </c>
      <c r="H6" s="202">
        <f t="shared" ref="H6:H15" si="1">F6*2.54</f>
        <v>16.510000000000002</v>
      </c>
      <c r="I6" s="205">
        <f t="shared" ref="I6:I15" si="2">G6/5</f>
        <v>142.23999999999998</v>
      </c>
      <c r="J6" s="204">
        <f t="shared" ref="J6:J15" si="3">H6/5</f>
        <v>3.3020000000000005</v>
      </c>
      <c r="K6" s="199">
        <f>SUM(I5,I6)</f>
        <v>553.71999999999991</v>
      </c>
      <c r="L6" s="224" t="s">
        <v>137</v>
      </c>
      <c r="M6" s="201"/>
    </row>
    <row r="7" spans="1:13" ht="15" thickBot="1" x14ac:dyDescent="0.35">
      <c r="A7" s="6">
        <v>3</v>
      </c>
      <c r="B7" s="75" t="s">
        <v>11</v>
      </c>
      <c r="C7" s="6" t="s">
        <v>12</v>
      </c>
      <c r="D7" s="6">
        <v>17</v>
      </c>
      <c r="E7" s="6">
        <v>3</v>
      </c>
      <c r="F7" s="6">
        <v>10.625</v>
      </c>
      <c r="G7" s="6">
        <f t="shared" si="0"/>
        <v>1562.1</v>
      </c>
      <c r="H7" s="202">
        <f t="shared" si="1"/>
        <v>26.987500000000001</v>
      </c>
      <c r="I7" s="208">
        <f t="shared" si="2"/>
        <v>312.41999999999996</v>
      </c>
      <c r="J7" s="206">
        <f t="shared" si="3"/>
        <v>5.3975</v>
      </c>
    </row>
    <row r="8" spans="1:13" x14ac:dyDescent="0.3">
      <c r="A8" s="6">
        <v>4</v>
      </c>
      <c r="B8" s="6" t="s">
        <v>13</v>
      </c>
      <c r="C8" s="6" t="s">
        <v>14</v>
      </c>
      <c r="D8" s="6">
        <v>14</v>
      </c>
      <c r="E8" s="6">
        <v>19</v>
      </c>
      <c r="F8" s="6">
        <v>7.125</v>
      </c>
      <c r="G8" s="6">
        <f t="shared" si="0"/>
        <v>1328.4199999999998</v>
      </c>
      <c r="H8" s="17">
        <f t="shared" si="1"/>
        <v>18.0975</v>
      </c>
      <c r="I8" s="207">
        <f t="shared" si="2"/>
        <v>265.68399999999997</v>
      </c>
      <c r="J8" s="17">
        <f t="shared" si="3"/>
        <v>3.6194999999999999</v>
      </c>
    </row>
    <row r="9" spans="1:13" x14ac:dyDescent="0.3">
      <c r="A9" s="6">
        <v>5</v>
      </c>
      <c r="B9" s="6" t="s">
        <v>15</v>
      </c>
      <c r="C9" s="6" t="s">
        <v>47</v>
      </c>
      <c r="D9" s="6">
        <v>11</v>
      </c>
      <c r="E9" s="6">
        <v>9</v>
      </c>
      <c r="F9" s="6">
        <v>7.125</v>
      </c>
      <c r="G9" s="6">
        <f t="shared" si="0"/>
        <v>1028.6999999999998</v>
      </c>
      <c r="H9" s="17">
        <f t="shared" si="1"/>
        <v>18.0975</v>
      </c>
      <c r="I9" s="17">
        <f t="shared" si="2"/>
        <v>205.73999999999995</v>
      </c>
      <c r="J9" s="17">
        <f t="shared" si="3"/>
        <v>3.6194999999999999</v>
      </c>
    </row>
    <row r="10" spans="1:13" ht="15" thickBot="1" x14ac:dyDescent="0.35">
      <c r="A10" s="6">
        <v>6</v>
      </c>
      <c r="B10" s="6" t="s">
        <v>16</v>
      </c>
      <c r="C10" s="6"/>
      <c r="D10" s="6">
        <v>9</v>
      </c>
      <c r="E10" s="6">
        <v>8</v>
      </c>
      <c r="F10" s="6">
        <v>4.625</v>
      </c>
      <c r="G10" s="6">
        <f t="shared" si="0"/>
        <v>843.28000000000009</v>
      </c>
      <c r="H10" s="17">
        <f t="shared" si="1"/>
        <v>11.7475</v>
      </c>
      <c r="I10" s="18">
        <f t="shared" si="2"/>
        <v>168.65600000000001</v>
      </c>
      <c r="J10" s="17">
        <f t="shared" si="3"/>
        <v>2.3494999999999999</v>
      </c>
    </row>
    <row r="11" spans="1:13" ht="15" thickBot="1" x14ac:dyDescent="0.35">
      <c r="A11" s="6">
        <v>7</v>
      </c>
      <c r="B11" s="75" t="s">
        <v>17</v>
      </c>
      <c r="C11" s="6" t="s">
        <v>18</v>
      </c>
      <c r="D11" s="6">
        <v>18</v>
      </c>
      <c r="E11" s="6">
        <v>8</v>
      </c>
      <c r="F11" s="6">
        <v>7.75</v>
      </c>
      <c r="G11" s="6">
        <f t="shared" si="0"/>
        <v>1666.24</v>
      </c>
      <c r="H11" s="202">
        <f t="shared" si="1"/>
        <v>19.684999999999999</v>
      </c>
      <c r="I11" s="209">
        <f t="shared" si="2"/>
        <v>333.24799999999999</v>
      </c>
      <c r="J11" s="206">
        <f t="shared" si="3"/>
        <v>3.9369999999999998</v>
      </c>
    </row>
    <row r="12" spans="1:13" x14ac:dyDescent="0.3">
      <c r="A12" s="6">
        <v>8</v>
      </c>
      <c r="B12" s="6" t="s">
        <v>19</v>
      </c>
      <c r="C12" s="6" t="s">
        <v>133</v>
      </c>
      <c r="D12" s="6">
        <v>2</v>
      </c>
      <c r="E12" s="6">
        <v>24</v>
      </c>
      <c r="F12" s="6">
        <v>4.625</v>
      </c>
      <c r="G12" s="6">
        <f t="shared" si="0"/>
        <v>243.84</v>
      </c>
      <c r="H12" s="17">
        <f t="shared" si="1"/>
        <v>11.7475</v>
      </c>
      <c r="I12" s="207">
        <f t="shared" si="2"/>
        <v>48.768000000000001</v>
      </c>
      <c r="J12" s="17">
        <f t="shared" si="3"/>
        <v>2.3494999999999999</v>
      </c>
    </row>
    <row r="13" spans="1:13" ht="15" thickBot="1" x14ac:dyDescent="0.35">
      <c r="A13" s="6">
        <v>9</v>
      </c>
      <c r="B13" s="6" t="s">
        <v>20</v>
      </c>
      <c r="C13" s="6" t="s">
        <v>46</v>
      </c>
      <c r="D13" s="6">
        <v>12</v>
      </c>
      <c r="E13" s="6">
        <v>0</v>
      </c>
      <c r="F13" s="6">
        <v>6.25</v>
      </c>
      <c r="G13" s="6">
        <f t="shared" si="0"/>
        <v>1097.28</v>
      </c>
      <c r="H13" s="17">
        <f t="shared" si="1"/>
        <v>15.875</v>
      </c>
      <c r="I13" s="18">
        <f t="shared" si="2"/>
        <v>219.45599999999999</v>
      </c>
      <c r="J13" s="17">
        <f t="shared" si="3"/>
        <v>3.1749999999999998</v>
      </c>
    </row>
    <row r="14" spans="1:13" ht="15" thickBot="1" x14ac:dyDescent="0.35">
      <c r="A14" s="6">
        <v>10</v>
      </c>
      <c r="B14" s="83" t="s">
        <v>21</v>
      </c>
      <c r="C14" s="6" t="s">
        <v>22</v>
      </c>
      <c r="D14" s="6">
        <v>15</v>
      </c>
      <c r="E14" s="6">
        <v>24</v>
      </c>
      <c r="F14" s="6">
        <v>14.875</v>
      </c>
      <c r="G14" s="6">
        <f t="shared" si="0"/>
        <v>1432.56</v>
      </c>
      <c r="H14" s="202">
        <f t="shared" si="1"/>
        <v>37.782499999999999</v>
      </c>
      <c r="I14" s="213">
        <f t="shared" si="2"/>
        <v>286.512</v>
      </c>
      <c r="J14" s="212">
        <f t="shared" si="3"/>
        <v>7.5564999999999998</v>
      </c>
    </row>
    <row r="15" spans="1:13" ht="15" thickBot="1" x14ac:dyDescent="0.35">
      <c r="A15" s="6">
        <v>11</v>
      </c>
      <c r="B15" s="83" t="s">
        <v>23</v>
      </c>
      <c r="C15" s="6" t="s">
        <v>136</v>
      </c>
      <c r="D15" s="6">
        <v>9</v>
      </c>
      <c r="E15" s="6">
        <v>15</v>
      </c>
      <c r="F15" s="6">
        <v>6.125</v>
      </c>
      <c r="G15" s="6">
        <f t="shared" si="0"/>
        <v>861.06000000000006</v>
      </c>
      <c r="H15" s="202">
        <f t="shared" si="1"/>
        <v>15.557500000000001</v>
      </c>
      <c r="I15" s="211">
        <f t="shared" si="2"/>
        <v>172.21200000000002</v>
      </c>
      <c r="J15" s="210">
        <f t="shared" si="3"/>
        <v>3.1115000000000004</v>
      </c>
      <c r="K15" s="199">
        <f>SUM(I15,I14)</f>
        <v>458.72400000000005</v>
      </c>
      <c r="L15" s="200" t="s">
        <v>135</v>
      </c>
      <c r="M15" s="201"/>
    </row>
    <row r="16" spans="1:13" ht="15" thickBot="1" x14ac:dyDescent="0.35">
      <c r="A16" s="6"/>
      <c r="B16" s="9"/>
      <c r="C16" s="6"/>
      <c r="D16" s="9"/>
      <c r="E16" s="9"/>
      <c r="F16" s="6"/>
      <c r="G16" s="6"/>
      <c r="H16" s="6"/>
      <c r="I16" s="207"/>
      <c r="J16" s="17"/>
    </row>
    <row r="17" spans="1:12" ht="15" thickBot="1" x14ac:dyDescent="0.35">
      <c r="A17" s="6"/>
      <c r="B17" s="9"/>
      <c r="C17" s="7"/>
      <c r="D17" s="16" t="s">
        <v>31</v>
      </c>
      <c r="E17" s="16" t="s">
        <v>32</v>
      </c>
      <c r="F17" s="8"/>
      <c r="G17" s="6"/>
      <c r="H17" s="6"/>
      <c r="I17" s="18"/>
      <c r="J17" s="17"/>
    </row>
    <row r="18" spans="1:12" ht="58.2" thickBot="1" x14ac:dyDescent="0.35">
      <c r="A18" s="9">
        <v>12</v>
      </c>
      <c r="B18" s="9" t="s">
        <v>30</v>
      </c>
      <c r="C18" s="9"/>
      <c r="D18" s="57">
        <v>13</v>
      </c>
      <c r="E18" s="57">
        <v>6</v>
      </c>
      <c r="F18" s="196"/>
      <c r="G18" s="194">
        <f>D18*30.48+E18*2.54</f>
        <v>411.48</v>
      </c>
      <c r="H18" s="214"/>
      <c r="I18" s="216">
        <f>G18/5</f>
        <v>82.296000000000006</v>
      </c>
      <c r="J18" s="215"/>
      <c r="K18">
        <f>I18/I5</f>
        <v>0.20000000000000007</v>
      </c>
      <c r="L18" s="231" t="s">
        <v>156</v>
      </c>
    </row>
    <row r="19" spans="1:12" x14ac:dyDescent="0.3">
      <c r="A19" s="6"/>
      <c r="B19" s="6"/>
      <c r="C19" s="6"/>
      <c r="D19" s="6"/>
      <c r="E19" s="6"/>
      <c r="F19" s="6"/>
      <c r="G19" s="6"/>
      <c r="H19" s="6"/>
      <c r="I19" s="10"/>
      <c r="J19" s="6"/>
    </row>
    <row r="20" spans="1:12" x14ac:dyDescent="0.3">
      <c r="A20" s="13">
        <v>13</v>
      </c>
      <c r="B20" s="14" t="s">
        <v>25</v>
      </c>
      <c r="C20" s="15"/>
      <c r="D20" s="10"/>
      <c r="E20" s="10"/>
      <c r="F20" s="10"/>
      <c r="G20" s="10"/>
      <c r="H20" s="10"/>
      <c r="I20" s="10"/>
      <c r="J20" s="10"/>
    </row>
    <row r="21" spans="1:12" x14ac:dyDescent="0.3">
      <c r="A21" s="7">
        <v>14</v>
      </c>
      <c r="B21" s="195" t="s">
        <v>24</v>
      </c>
      <c r="C21" s="8"/>
      <c r="D21" s="6"/>
      <c r="E21" s="6"/>
      <c r="F21" s="6"/>
      <c r="G21" s="6"/>
      <c r="H21" s="6"/>
      <c r="I21" s="6"/>
      <c r="J21" s="6"/>
    </row>
    <row r="22" spans="1:12" x14ac:dyDescent="0.3">
      <c r="A22" s="7">
        <v>15</v>
      </c>
      <c r="B22" s="195" t="s">
        <v>26</v>
      </c>
      <c r="C22" s="8"/>
      <c r="D22" s="6"/>
      <c r="E22" s="6"/>
      <c r="F22" s="6"/>
      <c r="G22" s="6"/>
      <c r="H22" s="6"/>
      <c r="I22" s="6"/>
      <c r="J22" s="6"/>
    </row>
    <row r="23" spans="1:12" x14ac:dyDescent="0.3">
      <c r="A23" s="7">
        <v>16</v>
      </c>
      <c r="B23" s="11"/>
      <c r="C23" s="8"/>
      <c r="D23" s="6"/>
      <c r="E23" s="6"/>
      <c r="F23" s="6"/>
      <c r="G23" s="6"/>
      <c r="H23" s="6"/>
      <c r="I23" s="6"/>
      <c r="J23" s="6"/>
    </row>
    <row r="24" spans="1:12" x14ac:dyDescent="0.3">
      <c r="A24" s="7">
        <v>17</v>
      </c>
      <c r="B24" s="225" t="s">
        <v>27</v>
      </c>
      <c r="C24" s="8"/>
      <c r="D24" s="6"/>
      <c r="E24" s="6"/>
      <c r="F24" s="6"/>
      <c r="G24" s="6"/>
      <c r="H24" s="6"/>
      <c r="I24" s="6"/>
      <c r="J24" s="6"/>
    </row>
    <row r="25" spans="1:12" x14ac:dyDescent="0.3">
      <c r="A25" s="7">
        <v>18</v>
      </c>
      <c r="B25" s="225" t="s">
        <v>28</v>
      </c>
      <c r="C25" s="8"/>
      <c r="D25" s="6"/>
      <c r="E25" s="6"/>
      <c r="F25" s="6"/>
      <c r="G25" s="6"/>
      <c r="H25" s="6"/>
      <c r="I25" s="6"/>
      <c r="J25" s="6"/>
    </row>
    <row r="26" spans="1:12" x14ac:dyDescent="0.3">
      <c r="A26" s="7">
        <v>19</v>
      </c>
      <c r="B26" s="198" t="s">
        <v>132</v>
      </c>
      <c r="C26" s="8"/>
      <c r="D26" s="6"/>
      <c r="E26" s="6"/>
      <c r="F26" s="6"/>
      <c r="G26" s="6"/>
      <c r="H26" s="6"/>
      <c r="I26" s="6"/>
      <c r="J26" s="6"/>
    </row>
    <row r="27" spans="1:12" x14ac:dyDescent="0.3">
      <c r="A27" s="7">
        <v>20</v>
      </c>
      <c r="B27" s="198" t="s">
        <v>29</v>
      </c>
      <c r="C27" s="8"/>
      <c r="D27" s="6"/>
      <c r="E27" s="6"/>
      <c r="F27" s="6"/>
      <c r="G27" s="6"/>
      <c r="H27" s="6"/>
      <c r="I27" s="6"/>
      <c r="J27" s="6"/>
    </row>
    <row r="28" spans="1:12" ht="15" thickBot="1" x14ac:dyDescent="0.35">
      <c r="A28" s="7">
        <v>21</v>
      </c>
      <c r="B28" s="12"/>
      <c r="C28" s="8"/>
      <c r="D28" s="6"/>
      <c r="E28" s="6"/>
      <c r="F28" s="6"/>
      <c r="G28" s="6"/>
      <c r="H28" s="6"/>
      <c r="I28" s="6"/>
      <c r="J28" s="6"/>
    </row>
    <row r="29" spans="1:12" x14ac:dyDescent="0.3">
      <c r="A29" s="6">
        <v>22</v>
      </c>
      <c r="B29" s="10"/>
      <c r="C29" s="6"/>
      <c r="D29" s="6"/>
      <c r="E29" s="6"/>
      <c r="F29" s="6"/>
      <c r="G29" s="6"/>
      <c r="H29" s="6"/>
      <c r="I29" s="6"/>
      <c r="J29" s="6"/>
    </row>
    <row r="30" spans="1:12" x14ac:dyDescent="0.3">
      <c r="A30" s="6">
        <v>23</v>
      </c>
      <c r="B30" s="6"/>
      <c r="C30" s="6"/>
      <c r="D30" s="6"/>
      <c r="E30" s="6"/>
      <c r="F30" s="6"/>
      <c r="G30" s="6"/>
      <c r="H30" s="6"/>
      <c r="I30" s="6"/>
      <c r="J30" s="6"/>
    </row>
  </sheetData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91BB0-77CC-4CA8-95F5-C43C316CF7AF}">
  <dimension ref="A1:AC68"/>
  <sheetViews>
    <sheetView topLeftCell="X1" zoomScale="118" zoomScaleNormal="118" workbookViewId="0">
      <selection activeCell="AC5" sqref="AC5"/>
    </sheetView>
  </sheetViews>
  <sheetFormatPr baseColWidth="10" defaultRowHeight="14.4" x14ac:dyDescent="0.3"/>
  <cols>
    <col min="2" max="2" width="34.109375" customWidth="1"/>
    <col min="5" max="5" width="18.109375" customWidth="1"/>
    <col min="6" max="8" width="11.44140625" customWidth="1"/>
    <col min="9" max="9" width="15.33203125" customWidth="1"/>
    <col min="10" max="10" width="25.33203125" customWidth="1"/>
    <col min="11" max="11" width="17" customWidth="1"/>
    <col min="12" max="12" width="26.109375" customWidth="1"/>
    <col min="13" max="13" width="14" customWidth="1"/>
    <col min="14" max="14" width="11.44140625" customWidth="1"/>
    <col min="15" max="15" width="15.33203125" customWidth="1"/>
    <col min="16" max="16" width="15.5546875" customWidth="1"/>
    <col min="17" max="17" width="18" customWidth="1"/>
    <col min="18" max="18" width="29.5546875" customWidth="1"/>
    <col min="19" max="19" width="19.88671875" customWidth="1"/>
    <col min="20" max="20" width="13.5546875" customWidth="1"/>
    <col min="21" max="21" width="18.109375" customWidth="1"/>
    <col min="22" max="22" width="16.88671875" customWidth="1"/>
    <col min="23" max="23" width="11.44140625" customWidth="1"/>
    <col min="24" max="24" width="17.6640625" customWidth="1"/>
    <col min="25" max="25" width="13.44140625" customWidth="1"/>
  </cols>
  <sheetData>
    <row r="1" spans="1:29" ht="23.4" x14ac:dyDescent="0.45">
      <c r="A1" s="19" t="s">
        <v>34</v>
      </c>
    </row>
    <row r="2" spans="1:29" ht="24" thickBot="1" x14ac:dyDescent="0.5">
      <c r="A2" s="19" t="s">
        <v>35</v>
      </c>
    </row>
    <row r="3" spans="1:29" ht="15" thickBot="1" x14ac:dyDescent="0.35">
      <c r="S3" s="137" t="s">
        <v>127</v>
      </c>
      <c r="T3" s="138"/>
      <c r="U3" s="138"/>
      <c r="V3" s="138"/>
      <c r="W3" s="138"/>
      <c r="X3" s="138"/>
      <c r="Y3" s="139"/>
      <c r="Z3" s="140" t="s">
        <v>128</v>
      </c>
      <c r="AA3" s="141" t="s">
        <v>111</v>
      </c>
      <c r="AB3" s="143"/>
      <c r="AC3" s="142" t="s">
        <v>111</v>
      </c>
    </row>
    <row r="4" spans="1:29" ht="15" thickBot="1" x14ac:dyDescent="0.35">
      <c r="B4" s="3" t="s">
        <v>36</v>
      </c>
      <c r="C4" s="3" t="s">
        <v>42</v>
      </c>
      <c r="D4" s="3" t="s">
        <v>37</v>
      </c>
      <c r="E4" s="3" t="s">
        <v>38</v>
      </c>
      <c r="F4" s="3" t="s">
        <v>125</v>
      </c>
      <c r="G4" s="3" t="s">
        <v>39</v>
      </c>
      <c r="H4" s="3" t="s">
        <v>40</v>
      </c>
      <c r="I4" s="3" t="s">
        <v>41</v>
      </c>
      <c r="J4" s="2" t="s">
        <v>126</v>
      </c>
      <c r="K4" s="2" t="s">
        <v>107</v>
      </c>
      <c r="L4" s="2" t="s">
        <v>106</v>
      </c>
      <c r="M4" s="2" t="s">
        <v>138</v>
      </c>
      <c r="N4" s="2" t="s">
        <v>39</v>
      </c>
      <c r="O4" s="2" t="s">
        <v>40</v>
      </c>
      <c r="P4" s="23" t="s">
        <v>41</v>
      </c>
      <c r="Q4" s="50"/>
      <c r="R4" s="49" t="s">
        <v>36</v>
      </c>
      <c r="S4" s="22" t="s">
        <v>129</v>
      </c>
      <c r="T4" s="24" t="s">
        <v>5</v>
      </c>
      <c r="U4" s="22" t="s">
        <v>110</v>
      </c>
      <c r="V4" s="22" t="s">
        <v>130</v>
      </c>
      <c r="W4" s="22" t="s">
        <v>39</v>
      </c>
      <c r="X4" s="22" t="s">
        <v>40</v>
      </c>
      <c r="Y4" s="22" t="s">
        <v>41</v>
      </c>
      <c r="Z4" s="32" t="s">
        <v>108</v>
      </c>
      <c r="AA4" s="40" t="s">
        <v>108</v>
      </c>
      <c r="AB4" s="33" t="s">
        <v>157</v>
      </c>
      <c r="AC4" s="40" t="s">
        <v>112</v>
      </c>
    </row>
    <row r="5" spans="1:29" ht="15" thickBot="1" x14ac:dyDescent="0.35">
      <c r="C5" t="s">
        <v>32</v>
      </c>
      <c r="F5" t="s">
        <v>32</v>
      </c>
      <c r="J5" s="20" t="s">
        <v>33</v>
      </c>
      <c r="K5" s="20"/>
      <c r="Q5" s="50"/>
      <c r="R5" s="221"/>
      <c r="S5" s="220" t="s">
        <v>33</v>
      </c>
      <c r="T5" s="25"/>
      <c r="U5" s="26"/>
      <c r="V5" s="26"/>
      <c r="W5" s="26"/>
      <c r="X5" s="26"/>
      <c r="Y5" s="27"/>
      <c r="Z5" s="32" t="s">
        <v>33</v>
      </c>
      <c r="AA5" s="40" t="s">
        <v>33</v>
      </c>
      <c r="AB5" s="34"/>
      <c r="AC5" s="40" t="s">
        <v>33</v>
      </c>
    </row>
    <row r="6" spans="1:29" x14ac:dyDescent="0.3">
      <c r="A6">
        <v>1</v>
      </c>
      <c r="B6" t="s">
        <v>43</v>
      </c>
      <c r="C6">
        <v>4.5</v>
      </c>
      <c r="D6">
        <v>56</v>
      </c>
      <c r="E6" t="s">
        <v>44</v>
      </c>
      <c r="F6">
        <v>8</v>
      </c>
      <c r="G6">
        <v>2</v>
      </c>
      <c r="J6" s="146">
        <f>C6*25.4/PI()</f>
        <v>36.382819990807278</v>
      </c>
      <c r="K6">
        <f>D6*1.82</f>
        <v>101.92</v>
      </c>
      <c r="L6" s="20" t="s">
        <v>44</v>
      </c>
      <c r="M6">
        <f>F6*2.54</f>
        <v>20.32</v>
      </c>
      <c r="N6">
        <v>2</v>
      </c>
      <c r="Q6" s="219">
        <v>1</v>
      </c>
      <c r="R6" s="197" t="s">
        <v>43</v>
      </c>
      <c r="S6" s="135">
        <f>J6/50</f>
        <v>0.7276563998161456</v>
      </c>
      <c r="T6" s="28">
        <f>K6/50*100</f>
        <v>203.84000000000003</v>
      </c>
      <c r="U6" s="145" t="s">
        <v>44</v>
      </c>
      <c r="V6" s="28">
        <f>M6/50*10</f>
        <v>4.0640000000000001</v>
      </c>
      <c r="W6" s="29">
        <v>2</v>
      </c>
      <c r="X6" s="29"/>
      <c r="Y6" s="29"/>
      <c r="Z6" s="37"/>
      <c r="AA6" s="41"/>
      <c r="AB6" s="36"/>
      <c r="AC6" s="47"/>
    </row>
    <row r="7" spans="1:29" x14ac:dyDescent="0.3">
      <c r="A7">
        <v>2</v>
      </c>
      <c r="B7" t="s">
        <v>48</v>
      </c>
      <c r="F7">
        <v>16</v>
      </c>
      <c r="G7">
        <v>2</v>
      </c>
      <c r="J7" s="146"/>
      <c r="L7" s="20"/>
      <c r="M7">
        <f t="shared" ref="M7:M53" si="0">F7*2.54</f>
        <v>40.64</v>
      </c>
      <c r="N7">
        <v>2</v>
      </c>
      <c r="Q7" s="219">
        <v>2</v>
      </c>
      <c r="R7" s="197" t="s">
        <v>48</v>
      </c>
      <c r="S7" s="135"/>
      <c r="T7" s="28"/>
      <c r="U7" s="145"/>
      <c r="V7" s="28">
        <f t="shared" ref="V7:V53" si="1">M7/50*10</f>
        <v>8.1280000000000001</v>
      </c>
      <c r="W7" s="29">
        <v>2</v>
      </c>
      <c r="X7" s="29"/>
      <c r="Y7" s="29"/>
      <c r="Z7" s="35">
        <v>0.16</v>
      </c>
      <c r="AA7" s="39">
        <v>0.2</v>
      </c>
      <c r="AB7" s="35">
        <f>SUM(T42,T43)</f>
        <v>2358.7200000000003</v>
      </c>
      <c r="AC7" s="45">
        <v>2400</v>
      </c>
    </row>
    <row r="8" spans="1:29" x14ac:dyDescent="0.3">
      <c r="A8">
        <v>3</v>
      </c>
      <c r="B8" t="s">
        <v>49</v>
      </c>
      <c r="C8">
        <v>2.5</v>
      </c>
      <c r="D8">
        <v>30</v>
      </c>
      <c r="J8" s="146">
        <f t="shared" ref="J8:J58" si="2">C8*25.4/PI()</f>
        <v>20.212677772670709</v>
      </c>
      <c r="K8">
        <f t="shared" ref="K8:K58" si="3">D8*1.82</f>
        <v>54.6</v>
      </c>
      <c r="L8" s="20"/>
      <c r="Q8" s="219">
        <v>3</v>
      </c>
      <c r="R8" s="197" t="s">
        <v>49</v>
      </c>
      <c r="S8" s="135">
        <f t="shared" ref="S8:S58" si="4">J8/50</f>
        <v>0.40425355545341418</v>
      </c>
      <c r="T8" s="28">
        <f t="shared" ref="T8:T58" si="5">K8/50*100</f>
        <v>109.2</v>
      </c>
      <c r="U8" s="145"/>
      <c r="V8" s="28"/>
      <c r="W8" s="29"/>
      <c r="X8" s="29"/>
      <c r="Y8" s="29"/>
      <c r="Z8" s="35">
        <v>0.32</v>
      </c>
      <c r="AA8" s="39">
        <v>0.3</v>
      </c>
      <c r="AB8" s="35">
        <f>SUM(Z8,T58,T57,T37,T35,T34)</f>
        <v>524.48</v>
      </c>
      <c r="AC8" s="45">
        <v>530</v>
      </c>
    </row>
    <row r="9" spans="1:29" x14ac:dyDescent="0.3">
      <c r="A9">
        <v>4</v>
      </c>
      <c r="B9" t="s">
        <v>50</v>
      </c>
      <c r="C9">
        <v>3.5</v>
      </c>
      <c r="D9">
        <v>9</v>
      </c>
      <c r="E9" t="s">
        <v>51</v>
      </c>
      <c r="F9">
        <v>11</v>
      </c>
      <c r="G9">
        <v>2</v>
      </c>
      <c r="H9" t="s">
        <v>52</v>
      </c>
      <c r="I9" t="s">
        <v>53</v>
      </c>
      <c r="J9" s="146">
        <f t="shared" si="2"/>
        <v>28.29774888173899</v>
      </c>
      <c r="K9">
        <f t="shared" si="3"/>
        <v>16.38</v>
      </c>
      <c r="L9" s="20" t="s">
        <v>51</v>
      </c>
      <c r="M9">
        <f t="shared" si="0"/>
        <v>27.94</v>
      </c>
      <c r="N9">
        <v>2</v>
      </c>
      <c r="O9" t="s">
        <v>52</v>
      </c>
      <c r="P9" t="s">
        <v>53</v>
      </c>
      <c r="Q9" s="219">
        <v>4</v>
      </c>
      <c r="R9" s="197" t="s">
        <v>50</v>
      </c>
      <c r="S9" s="135">
        <f t="shared" si="4"/>
        <v>0.56595497763477975</v>
      </c>
      <c r="T9" s="28">
        <f t="shared" si="5"/>
        <v>32.76</v>
      </c>
      <c r="U9" s="145" t="s">
        <v>51</v>
      </c>
      <c r="V9" s="28">
        <f t="shared" si="1"/>
        <v>5.588000000000001</v>
      </c>
      <c r="W9" s="29">
        <v>2</v>
      </c>
      <c r="X9" s="70" t="s">
        <v>52</v>
      </c>
      <c r="Y9" s="70" t="s">
        <v>53</v>
      </c>
      <c r="Z9" s="35">
        <v>0.4</v>
      </c>
      <c r="AA9" s="39">
        <v>0.4</v>
      </c>
      <c r="AB9" s="35">
        <f>SUM(T8,T13,T14,T15,T29,T40,T49,T52)</f>
        <v>895.44</v>
      </c>
      <c r="AC9" s="45">
        <v>900</v>
      </c>
    </row>
    <row r="10" spans="1:29" x14ac:dyDescent="0.3">
      <c r="A10">
        <v>5</v>
      </c>
      <c r="B10" t="s">
        <v>54</v>
      </c>
      <c r="C10">
        <v>6</v>
      </c>
      <c r="D10">
        <v>16</v>
      </c>
      <c r="E10" t="s">
        <v>44</v>
      </c>
      <c r="F10">
        <v>19</v>
      </c>
      <c r="G10">
        <v>2</v>
      </c>
      <c r="H10" t="s">
        <v>55</v>
      </c>
      <c r="I10" t="s">
        <v>56</v>
      </c>
      <c r="J10" s="146">
        <f t="shared" si="2"/>
        <v>48.510426654409692</v>
      </c>
      <c r="K10">
        <f t="shared" si="3"/>
        <v>29.12</v>
      </c>
      <c r="L10" s="20" t="s">
        <v>44</v>
      </c>
      <c r="M10">
        <f t="shared" si="0"/>
        <v>48.26</v>
      </c>
      <c r="N10">
        <v>2</v>
      </c>
      <c r="O10" t="s">
        <v>55</v>
      </c>
      <c r="P10" t="s">
        <v>56</v>
      </c>
      <c r="Q10" s="219">
        <v>5</v>
      </c>
      <c r="R10" s="197" t="s">
        <v>54</v>
      </c>
      <c r="S10" s="135">
        <f t="shared" si="4"/>
        <v>0.97020853308819388</v>
      </c>
      <c r="T10" s="28">
        <f t="shared" si="5"/>
        <v>58.24</v>
      </c>
      <c r="U10" s="145" t="s">
        <v>44</v>
      </c>
      <c r="V10" s="28">
        <f t="shared" si="1"/>
        <v>9.6519999999999992</v>
      </c>
      <c r="W10" s="29">
        <v>2</v>
      </c>
      <c r="X10" s="70" t="s">
        <v>55</v>
      </c>
      <c r="Y10" s="70" t="s">
        <v>56</v>
      </c>
      <c r="Z10" s="35">
        <v>0.49</v>
      </c>
      <c r="AA10" s="39">
        <v>0.5</v>
      </c>
      <c r="AB10" s="35">
        <f>SUM(Z10,T20,T28,T32,T36)</f>
        <v>379.05</v>
      </c>
      <c r="AC10" s="45">
        <v>400</v>
      </c>
    </row>
    <row r="11" spans="1:29" ht="15" thickBot="1" x14ac:dyDescent="0.35">
      <c r="A11">
        <v>6</v>
      </c>
      <c r="B11" t="s">
        <v>57</v>
      </c>
      <c r="C11">
        <v>5</v>
      </c>
      <c r="D11">
        <v>30</v>
      </c>
      <c r="J11" s="146">
        <f t="shared" si="2"/>
        <v>40.425355545341418</v>
      </c>
      <c r="K11">
        <f t="shared" si="3"/>
        <v>54.6</v>
      </c>
      <c r="L11" s="20"/>
      <c r="Q11" s="219">
        <v>6</v>
      </c>
      <c r="R11" s="197" t="s">
        <v>57</v>
      </c>
      <c r="S11" s="135">
        <f t="shared" si="4"/>
        <v>0.80850711090682836</v>
      </c>
      <c r="T11" s="28">
        <f t="shared" si="5"/>
        <v>109.2</v>
      </c>
      <c r="U11" s="145"/>
      <c r="V11" s="28"/>
      <c r="W11" s="29"/>
      <c r="X11" s="29"/>
      <c r="Y11" s="29"/>
      <c r="Z11" s="35">
        <v>0.56999999999999995</v>
      </c>
      <c r="AA11" s="39">
        <v>0.6</v>
      </c>
      <c r="AB11" s="35">
        <f>SUM(T23)</f>
        <v>109.2</v>
      </c>
      <c r="AC11" s="46">
        <v>150</v>
      </c>
    </row>
    <row r="12" spans="1:29" x14ac:dyDescent="0.3">
      <c r="A12">
        <v>7</v>
      </c>
      <c r="B12" t="s">
        <v>58</v>
      </c>
      <c r="C12">
        <v>5.5</v>
      </c>
      <c r="D12">
        <v>16</v>
      </c>
      <c r="E12" t="s">
        <v>59</v>
      </c>
      <c r="F12">
        <v>10</v>
      </c>
      <c r="G12">
        <v>1</v>
      </c>
      <c r="J12" s="146">
        <f t="shared" si="2"/>
        <v>44.467891099875558</v>
      </c>
      <c r="K12">
        <f t="shared" si="3"/>
        <v>29.12</v>
      </c>
      <c r="L12" s="20" t="s">
        <v>59</v>
      </c>
      <c r="M12">
        <f t="shared" si="0"/>
        <v>25.4</v>
      </c>
      <c r="N12">
        <v>1</v>
      </c>
      <c r="Q12" s="219">
        <v>7</v>
      </c>
      <c r="R12" s="197" t="s">
        <v>58</v>
      </c>
      <c r="S12" s="135">
        <f t="shared" si="4"/>
        <v>0.88935782199751112</v>
      </c>
      <c r="T12" s="28">
        <f t="shared" si="5"/>
        <v>58.24</v>
      </c>
      <c r="U12" s="145" t="s">
        <v>59</v>
      </c>
      <c r="V12" s="28">
        <f t="shared" si="1"/>
        <v>5.08</v>
      </c>
      <c r="W12" s="29">
        <v>1</v>
      </c>
      <c r="X12" s="29"/>
      <c r="Y12" s="29"/>
      <c r="Z12" s="35">
        <v>0.65</v>
      </c>
      <c r="AA12" s="39">
        <v>0.7</v>
      </c>
      <c r="AB12" s="38">
        <f>SUM(Z12,T26,T27,T33,T44,T45,T46,T47,T48,T54,T55,T56)</f>
        <v>513.89</v>
      </c>
      <c r="AC12" s="42"/>
    </row>
    <row r="13" spans="1:29" x14ac:dyDescent="0.3">
      <c r="A13">
        <v>8</v>
      </c>
      <c r="B13" t="s">
        <v>60</v>
      </c>
      <c r="C13">
        <v>2.5</v>
      </c>
      <c r="D13">
        <v>30</v>
      </c>
      <c r="E13" t="s">
        <v>61</v>
      </c>
      <c r="F13">
        <v>10</v>
      </c>
      <c r="G13">
        <v>1</v>
      </c>
      <c r="J13" s="146">
        <f t="shared" si="2"/>
        <v>20.212677772670709</v>
      </c>
      <c r="K13">
        <f t="shared" si="3"/>
        <v>54.6</v>
      </c>
      <c r="L13" s="20" t="s">
        <v>61</v>
      </c>
      <c r="M13">
        <f t="shared" si="0"/>
        <v>25.4</v>
      </c>
      <c r="N13">
        <v>1</v>
      </c>
      <c r="Q13" s="219">
        <v>8</v>
      </c>
      <c r="R13" s="197" t="s">
        <v>60</v>
      </c>
      <c r="S13" s="135">
        <f t="shared" si="4"/>
        <v>0.40425355545341418</v>
      </c>
      <c r="T13" s="28">
        <f t="shared" si="5"/>
        <v>109.2</v>
      </c>
      <c r="U13" s="145" t="s">
        <v>61</v>
      </c>
      <c r="V13" s="28">
        <f t="shared" si="1"/>
        <v>5.08</v>
      </c>
      <c r="W13" s="29">
        <v>1</v>
      </c>
      <c r="X13" s="29"/>
      <c r="Y13" s="29"/>
      <c r="Z13" s="35">
        <v>0.71</v>
      </c>
      <c r="AA13" s="39">
        <v>0.7</v>
      </c>
      <c r="AB13" s="38">
        <v>32.76</v>
      </c>
      <c r="AC13" s="43"/>
    </row>
    <row r="14" spans="1:29" ht="15" thickBot="1" x14ac:dyDescent="0.35">
      <c r="A14">
        <v>9</v>
      </c>
      <c r="B14" t="s">
        <v>62</v>
      </c>
      <c r="C14">
        <v>2.5</v>
      </c>
      <c r="D14">
        <v>28</v>
      </c>
      <c r="E14" t="s">
        <v>44</v>
      </c>
      <c r="F14">
        <v>10</v>
      </c>
      <c r="G14">
        <v>2</v>
      </c>
      <c r="J14" s="146">
        <f t="shared" si="2"/>
        <v>20.212677772670709</v>
      </c>
      <c r="K14">
        <f t="shared" si="3"/>
        <v>50.96</v>
      </c>
      <c r="L14" s="20" t="s">
        <v>44</v>
      </c>
      <c r="M14">
        <f t="shared" si="0"/>
        <v>25.4</v>
      </c>
      <c r="N14">
        <v>2</v>
      </c>
      <c r="Q14" s="219">
        <v>9</v>
      </c>
      <c r="R14" s="197" t="s">
        <v>62</v>
      </c>
      <c r="S14" s="135">
        <f t="shared" si="4"/>
        <v>0.40425355545341418</v>
      </c>
      <c r="T14" s="28">
        <f t="shared" si="5"/>
        <v>101.92000000000002</v>
      </c>
      <c r="U14" s="145" t="s">
        <v>44</v>
      </c>
      <c r="V14" s="28">
        <f t="shared" si="1"/>
        <v>5.08</v>
      </c>
      <c r="W14" s="29">
        <v>2</v>
      </c>
      <c r="X14" s="29"/>
      <c r="Y14" s="29"/>
      <c r="Z14" s="35">
        <v>0.73</v>
      </c>
      <c r="AA14" s="39">
        <v>0.7</v>
      </c>
      <c r="AB14" s="38">
        <f>SUM(AB19,T17,T24,T31)</f>
        <v>120.12</v>
      </c>
      <c r="AC14" s="44">
        <v>700</v>
      </c>
    </row>
    <row r="15" spans="1:29" x14ac:dyDescent="0.3">
      <c r="A15">
        <v>10</v>
      </c>
      <c r="B15" t="s">
        <v>58</v>
      </c>
      <c r="C15">
        <v>2.5</v>
      </c>
      <c r="D15">
        <v>26</v>
      </c>
      <c r="J15" s="146">
        <f t="shared" si="2"/>
        <v>20.212677772670709</v>
      </c>
      <c r="K15">
        <f t="shared" si="3"/>
        <v>47.32</v>
      </c>
      <c r="L15" s="20"/>
      <c r="Q15" s="219">
        <v>10</v>
      </c>
      <c r="R15" s="197" t="s">
        <v>58</v>
      </c>
      <c r="S15" s="135">
        <f t="shared" si="4"/>
        <v>0.40425355545341418</v>
      </c>
      <c r="T15" s="28">
        <f t="shared" si="5"/>
        <v>94.64</v>
      </c>
      <c r="U15" s="145"/>
      <c r="V15" s="28"/>
      <c r="W15" s="29"/>
      <c r="X15" s="29"/>
      <c r="Y15" s="29"/>
      <c r="Z15" s="35">
        <v>0.81</v>
      </c>
      <c r="AA15" s="39">
        <v>0.8</v>
      </c>
      <c r="AB15" s="35">
        <f>SUM(T11,T16,T22,T39)</f>
        <v>189.28</v>
      </c>
      <c r="AC15" s="47">
        <v>200</v>
      </c>
    </row>
    <row r="16" spans="1:29" x14ac:dyDescent="0.3">
      <c r="A16">
        <v>11</v>
      </c>
      <c r="B16" t="s">
        <v>63</v>
      </c>
      <c r="C16">
        <v>5</v>
      </c>
      <c r="D16">
        <v>8</v>
      </c>
      <c r="F16">
        <v>15</v>
      </c>
      <c r="G16">
        <v>2</v>
      </c>
      <c r="J16" s="146">
        <f t="shared" si="2"/>
        <v>40.425355545341418</v>
      </c>
      <c r="K16">
        <f t="shared" si="3"/>
        <v>14.56</v>
      </c>
      <c r="L16" s="20"/>
      <c r="M16">
        <f t="shared" si="0"/>
        <v>38.1</v>
      </c>
      <c r="N16">
        <v>2</v>
      </c>
      <c r="Q16" s="219">
        <v>11</v>
      </c>
      <c r="R16" s="197" t="s">
        <v>63</v>
      </c>
      <c r="S16" s="135">
        <f t="shared" si="4"/>
        <v>0.80850711090682836</v>
      </c>
      <c r="T16" s="28">
        <f t="shared" si="5"/>
        <v>29.12</v>
      </c>
      <c r="U16" s="145"/>
      <c r="V16" s="28">
        <f t="shared" si="1"/>
        <v>7.62</v>
      </c>
      <c r="W16" s="29">
        <v>2</v>
      </c>
      <c r="X16" s="29"/>
      <c r="Y16" s="29"/>
      <c r="Z16" s="35">
        <v>0.89</v>
      </c>
      <c r="AA16" s="39">
        <v>0.9</v>
      </c>
      <c r="AB16" s="35">
        <f>SUM(T12)</f>
        <v>58.24</v>
      </c>
      <c r="AC16" s="45">
        <v>80</v>
      </c>
    </row>
    <row r="17" spans="1:29" x14ac:dyDescent="0.3">
      <c r="A17">
        <v>12</v>
      </c>
      <c r="B17" t="s">
        <v>64</v>
      </c>
      <c r="C17">
        <v>4.5</v>
      </c>
      <c r="D17">
        <v>18</v>
      </c>
      <c r="E17" t="s">
        <v>48</v>
      </c>
      <c r="F17">
        <v>18</v>
      </c>
      <c r="G17">
        <v>2</v>
      </c>
      <c r="J17" s="146">
        <f t="shared" si="2"/>
        <v>36.382819990807278</v>
      </c>
      <c r="K17">
        <f t="shared" si="3"/>
        <v>32.76</v>
      </c>
      <c r="L17" s="20" t="s">
        <v>48</v>
      </c>
      <c r="M17">
        <f t="shared" si="0"/>
        <v>45.72</v>
      </c>
      <c r="N17">
        <v>2</v>
      </c>
      <c r="Q17" s="219">
        <v>12</v>
      </c>
      <c r="R17" s="197" t="s">
        <v>64</v>
      </c>
      <c r="S17" s="135">
        <f t="shared" si="4"/>
        <v>0.7276563998161456</v>
      </c>
      <c r="T17" s="28">
        <f t="shared" si="5"/>
        <v>65.52</v>
      </c>
      <c r="U17" s="145" t="s">
        <v>48</v>
      </c>
      <c r="V17" s="28">
        <f t="shared" si="1"/>
        <v>9.1440000000000001</v>
      </c>
      <c r="W17" s="29">
        <v>2</v>
      </c>
      <c r="X17" s="29"/>
      <c r="Y17" s="29"/>
      <c r="Z17" s="35">
        <v>0.97</v>
      </c>
      <c r="AA17" s="39">
        <v>1</v>
      </c>
      <c r="AB17" s="35">
        <f>SUM(T10,T51)</f>
        <v>80.08</v>
      </c>
      <c r="AC17" s="45">
        <v>100</v>
      </c>
    </row>
    <row r="18" spans="1:29" x14ac:dyDescent="0.3">
      <c r="A18">
        <v>13</v>
      </c>
      <c r="B18" t="s">
        <v>65</v>
      </c>
      <c r="C18">
        <v>2.5</v>
      </c>
      <c r="D18">
        <v>40</v>
      </c>
      <c r="E18" t="s">
        <v>44</v>
      </c>
      <c r="F18">
        <v>10</v>
      </c>
      <c r="G18">
        <v>2</v>
      </c>
      <c r="J18" s="146">
        <f t="shared" si="2"/>
        <v>20.212677772670709</v>
      </c>
      <c r="K18">
        <f t="shared" si="3"/>
        <v>72.8</v>
      </c>
      <c r="L18" s="20" t="s">
        <v>44</v>
      </c>
      <c r="M18">
        <f t="shared" si="0"/>
        <v>25.4</v>
      </c>
      <c r="N18">
        <v>2</v>
      </c>
      <c r="Q18" s="219">
        <v>13</v>
      </c>
      <c r="R18" s="197" t="s">
        <v>65</v>
      </c>
      <c r="S18" s="135">
        <f t="shared" si="4"/>
        <v>0.40425355545341418</v>
      </c>
      <c r="T18" s="28">
        <f t="shared" si="5"/>
        <v>145.6</v>
      </c>
      <c r="U18" s="145" t="s">
        <v>44</v>
      </c>
      <c r="V18" s="28">
        <f t="shared" si="1"/>
        <v>5.08</v>
      </c>
      <c r="W18" s="29">
        <v>2</v>
      </c>
      <c r="X18" s="29"/>
      <c r="Y18" s="29"/>
      <c r="Z18" s="35">
        <v>1.46</v>
      </c>
      <c r="AA18" s="39">
        <v>1.5</v>
      </c>
      <c r="AB18" s="35">
        <f>SUM(T21)</f>
        <v>32.76</v>
      </c>
      <c r="AC18" s="45">
        <v>50</v>
      </c>
    </row>
    <row r="19" spans="1:29" x14ac:dyDescent="0.3">
      <c r="A19">
        <v>14</v>
      </c>
      <c r="B19" t="s">
        <v>66</v>
      </c>
      <c r="C19">
        <v>6</v>
      </c>
      <c r="D19">
        <v>70</v>
      </c>
      <c r="E19" t="s">
        <v>67</v>
      </c>
      <c r="F19">
        <v>9</v>
      </c>
      <c r="G19">
        <v>8</v>
      </c>
      <c r="J19" s="146">
        <f t="shared" si="2"/>
        <v>48.510426654409692</v>
      </c>
      <c r="K19">
        <f t="shared" si="3"/>
        <v>127.4</v>
      </c>
      <c r="L19" s="20" t="s">
        <v>67</v>
      </c>
      <c r="M19">
        <f t="shared" si="0"/>
        <v>22.86</v>
      </c>
      <c r="N19">
        <v>8</v>
      </c>
      <c r="Q19" s="219">
        <v>14</v>
      </c>
      <c r="R19" s="197" t="s">
        <v>66</v>
      </c>
      <c r="S19" s="135">
        <f t="shared" si="4"/>
        <v>0.97020853308819388</v>
      </c>
      <c r="T19" s="28">
        <f t="shared" si="5"/>
        <v>254.8</v>
      </c>
      <c r="U19" s="145" t="s">
        <v>67</v>
      </c>
      <c r="V19" s="28">
        <f t="shared" si="1"/>
        <v>4.5720000000000001</v>
      </c>
      <c r="W19" s="29">
        <v>8</v>
      </c>
      <c r="X19" s="29"/>
      <c r="Y19" s="29"/>
      <c r="Z19" s="35"/>
      <c r="AA19" s="35"/>
      <c r="AB19" s="35"/>
      <c r="AC19" s="144"/>
    </row>
    <row r="20" spans="1:29" x14ac:dyDescent="0.3">
      <c r="A20">
        <v>15</v>
      </c>
      <c r="B20" t="s">
        <v>49</v>
      </c>
      <c r="C20">
        <v>3</v>
      </c>
      <c r="D20">
        <v>40</v>
      </c>
      <c r="J20" s="146">
        <f t="shared" si="2"/>
        <v>24.255213327204846</v>
      </c>
      <c r="K20">
        <f t="shared" si="3"/>
        <v>72.8</v>
      </c>
      <c r="L20" s="20"/>
      <c r="Q20" s="219">
        <v>15</v>
      </c>
      <c r="R20" s="197" t="s">
        <v>49</v>
      </c>
      <c r="S20" s="135">
        <f t="shared" si="4"/>
        <v>0.48510426654409694</v>
      </c>
      <c r="T20" s="28">
        <f t="shared" si="5"/>
        <v>145.6</v>
      </c>
      <c r="U20" s="145"/>
      <c r="V20" s="28"/>
      <c r="W20" s="29"/>
      <c r="X20" s="29"/>
      <c r="Y20" s="29"/>
    </row>
    <row r="21" spans="1:29" x14ac:dyDescent="0.3">
      <c r="A21">
        <v>16</v>
      </c>
      <c r="B21" t="s">
        <v>68</v>
      </c>
      <c r="C21">
        <v>9</v>
      </c>
      <c r="D21">
        <v>9</v>
      </c>
      <c r="E21" t="s">
        <v>69</v>
      </c>
      <c r="F21">
        <v>13</v>
      </c>
      <c r="G21">
        <v>1</v>
      </c>
      <c r="J21" s="146">
        <f t="shared" si="2"/>
        <v>72.765639981614555</v>
      </c>
      <c r="K21">
        <f t="shared" si="3"/>
        <v>16.38</v>
      </c>
      <c r="L21" s="228" t="s">
        <v>154</v>
      </c>
      <c r="M21">
        <f t="shared" si="0"/>
        <v>33.020000000000003</v>
      </c>
      <c r="N21">
        <v>1</v>
      </c>
      <c r="Q21" s="219">
        <v>16</v>
      </c>
      <c r="R21" s="197" t="s">
        <v>68</v>
      </c>
      <c r="S21" s="217">
        <f t="shared" si="4"/>
        <v>1.4553127996322912</v>
      </c>
      <c r="T21" s="28">
        <f t="shared" si="5"/>
        <v>32.76</v>
      </c>
      <c r="U21" s="145" t="s">
        <v>155</v>
      </c>
      <c r="V21" s="28">
        <f t="shared" si="1"/>
        <v>6.604000000000001</v>
      </c>
      <c r="W21" s="29">
        <v>1</v>
      </c>
      <c r="X21" s="29"/>
      <c r="Y21" s="29"/>
    </row>
    <row r="22" spans="1:29" x14ac:dyDescent="0.3">
      <c r="A22">
        <v>17</v>
      </c>
      <c r="B22" t="s">
        <v>70</v>
      </c>
      <c r="C22">
        <v>5</v>
      </c>
      <c r="D22">
        <v>10</v>
      </c>
      <c r="J22" s="146">
        <f t="shared" si="2"/>
        <v>40.425355545341418</v>
      </c>
      <c r="K22">
        <f t="shared" si="3"/>
        <v>18.2</v>
      </c>
      <c r="L22" s="20"/>
      <c r="Q22" s="219">
        <v>17</v>
      </c>
      <c r="R22" s="197" t="s">
        <v>70</v>
      </c>
      <c r="S22" s="135">
        <f t="shared" si="4"/>
        <v>0.80850711090682836</v>
      </c>
      <c r="T22" s="28">
        <f t="shared" si="5"/>
        <v>36.4</v>
      </c>
      <c r="U22" s="145"/>
      <c r="V22" s="28"/>
      <c r="W22" s="29"/>
      <c r="X22" s="29"/>
      <c r="Y22" s="29"/>
    </row>
    <row r="23" spans="1:29" x14ac:dyDescent="0.3">
      <c r="A23">
        <v>18</v>
      </c>
      <c r="B23" t="s">
        <v>71</v>
      </c>
      <c r="C23">
        <v>3.5</v>
      </c>
      <c r="D23">
        <v>30</v>
      </c>
      <c r="E23" t="s">
        <v>72</v>
      </c>
      <c r="F23">
        <v>15</v>
      </c>
      <c r="G23">
        <v>2</v>
      </c>
      <c r="J23" s="146">
        <f t="shared" si="2"/>
        <v>28.29774888173899</v>
      </c>
      <c r="K23">
        <f t="shared" si="3"/>
        <v>54.6</v>
      </c>
      <c r="L23" s="20" t="s">
        <v>72</v>
      </c>
      <c r="M23">
        <f t="shared" si="0"/>
        <v>38.1</v>
      </c>
      <c r="N23">
        <v>2</v>
      </c>
      <c r="Q23" s="219">
        <v>18</v>
      </c>
      <c r="R23" s="197" t="s">
        <v>71</v>
      </c>
      <c r="S23" s="135">
        <f t="shared" si="4"/>
        <v>0.56595497763477975</v>
      </c>
      <c r="T23" s="28">
        <f t="shared" si="5"/>
        <v>109.2</v>
      </c>
      <c r="U23" s="145" t="s">
        <v>72</v>
      </c>
      <c r="V23" s="28">
        <f t="shared" si="1"/>
        <v>7.62</v>
      </c>
      <c r="W23" s="29">
        <v>2</v>
      </c>
      <c r="X23" s="29"/>
      <c r="Y23" s="29"/>
    </row>
    <row r="24" spans="1:29" x14ac:dyDescent="0.3">
      <c r="A24">
        <v>19</v>
      </c>
      <c r="B24" t="s">
        <v>73</v>
      </c>
      <c r="C24">
        <v>4.5</v>
      </c>
      <c r="D24">
        <v>5</v>
      </c>
      <c r="J24" s="146">
        <f t="shared" si="2"/>
        <v>36.382819990807278</v>
      </c>
      <c r="K24">
        <f t="shared" si="3"/>
        <v>9.1</v>
      </c>
      <c r="L24" s="20"/>
      <c r="Q24" s="219">
        <v>19</v>
      </c>
      <c r="R24" s="197" t="s">
        <v>73</v>
      </c>
      <c r="S24" s="135">
        <f t="shared" si="4"/>
        <v>0.7276563998161456</v>
      </c>
      <c r="T24" s="28">
        <f t="shared" si="5"/>
        <v>18.2</v>
      </c>
      <c r="U24" s="145"/>
      <c r="V24" s="28"/>
      <c r="W24" s="29"/>
      <c r="X24" s="29"/>
      <c r="Y24" s="29"/>
    </row>
    <row r="25" spans="1:29" x14ac:dyDescent="0.3">
      <c r="A25">
        <v>20</v>
      </c>
      <c r="B25" t="s">
        <v>74</v>
      </c>
      <c r="C25">
        <v>2.5</v>
      </c>
      <c r="D25">
        <v>20</v>
      </c>
      <c r="E25" t="s">
        <v>44</v>
      </c>
      <c r="F25">
        <v>11</v>
      </c>
      <c r="G25">
        <v>1</v>
      </c>
      <c r="J25" s="146">
        <f t="shared" si="2"/>
        <v>20.212677772670709</v>
      </c>
      <c r="K25">
        <f t="shared" si="3"/>
        <v>36.4</v>
      </c>
      <c r="L25" s="20" t="s">
        <v>44</v>
      </c>
      <c r="M25">
        <f t="shared" si="0"/>
        <v>27.94</v>
      </c>
      <c r="N25">
        <v>1</v>
      </c>
      <c r="Q25" s="219">
        <v>20</v>
      </c>
      <c r="R25" s="197" t="s">
        <v>74</v>
      </c>
      <c r="S25" s="135">
        <f t="shared" si="4"/>
        <v>0.40425355545341418</v>
      </c>
      <c r="T25" s="28">
        <f t="shared" si="5"/>
        <v>72.8</v>
      </c>
      <c r="U25" s="145" t="s">
        <v>44</v>
      </c>
      <c r="V25" s="28">
        <f t="shared" si="1"/>
        <v>5.588000000000001</v>
      </c>
      <c r="W25" s="29">
        <v>1</v>
      </c>
      <c r="X25" s="29"/>
      <c r="Y25" s="29"/>
    </row>
    <row r="26" spans="1:29" x14ac:dyDescent="0.3">
      <c r="A26">
        <v>21</v>
      </c>
      <c r="B26" t="s">
        <v>75</v>
      </c>
      <c r="C26">
        <v>4</v>
      </c>
      <c r="D26">
        <v>30</v>
      </c>
      <c r="E26" t="s">
        <v>61</v>
      </c>
      <c r="F26">
        <v>11</v>
      </c>
      <c r="G26">
        <v>1</v>
      </c>
      <c r="H26" t="s">
        <v>77</v>
      </c>
      <c r="I26" t="s">
        <v>53</v>
      </c>
      <c r="J26" s="146">
        <f t="shared" si="2"/>
        <v>32.34028443627313</v>
      </c>
      <c r="K26">
        <f t="shared" si="3"/>
        <v>54.6</v>
      </c>
      <c r="L26" s="20" t="s">
        <v>61</v>
      </c>
      <c r="M26">
        <f t="shared" si="0"/>
        <v>27.94</v>
      </c>
      <c r="N26">
        <v>1</v>
      </c>
      <c r="O26" t="s">
        <v>77</v>
      </c>
      <c r="P26" t="s">
        <v>53</v>
      </c>
      <c r="Q26" s="219">
        <v>21</v>
      </c>
      <c r="R26" s="197" t="s">
        <v>75</v>
      </c>
      <c r="S26" s="135">
        <f t="shared" si="4"/>
        <v>0.64680568872546262</v>
      </c>
      <c r="T26" s="28">
        <f t="shared" si="5"/>
        <v>109.2</v>
      </c>
      <c r="U26" s="145" t="s">
        <v>61</v>
      </c>
      <c r="V26" s="28">
        <f t="shared" si="1"/>
        <v>5.588000000000001</v>
      </c>
      <c r="W26" s="29">
        <v>1</v>
      </c>
      <c r="X26" s="70" t="s">
        <v>77</v>
      </c>
      <c r="Y26" s="70" t="s">
        <v>53</v>
      </c>
    </row>
    <row r="27" spans="1:29" x14ac:dyDescent="0.3">
      <c r="A27">
        <v>22</v>
      </c>
      <c r="B27" t="s">
        <v>75</v>
      </c>
      <c r="C27">
        <v>4</v>
      </c>
      <c r="D27">
        <v>30</v>
      </c>
      <c r="E27" t="s">
        <v>76</v>
      </c>
      <c r="F27">
        <v>12</v>
      </c>
      <c r="G27">
        <v>2</v>
      </c>
      <c r="H27" t="s">
        <v>55</v>
      </c>
      <c r="I27" t="s">
        <v>56</v>
      </c>
      <c r="J27" s="146">
        <f t="shared" si="2"/>
        <v>32.34028443627313</v>
      </c>
      <c r="K27">
        <f t="shared" si="3"/>
        <v>54.6</v>
      </c>
      <c r="L27" s="20" t="s">
        <v>76</v>
      </c>
      <c r="M27">
        <f t="shared" si="0"/>
        <v>30.48</v>
      </c>
      <c r="N27">
        <v>2</v>
      </c>
      <c r="O27" t="s">
        <v>55</v>
      </c>
      <c r="P27" t="s">
        <v>56</v>
      </c>
      <c r="Q27" s="219">
        <v>22</v>
      </c>
      <c r="R27" s="197" t="s">
        <v>75</v>
      </c>
      <c r="S27" s="135">
        <f t="shared" si="4"/>
        <v>0.64680568872546262</v>
      </c>
      <c r="T27" s="28">
        <f t="shared" si="5"/>
        <v>109.2</v>
      </c>
      <c r="U27" s="145" t="s">
        <v>76</v>
      </c>
      <c r="V27" s="28">
        <f t="shared" si="1"/>
        <v>6.0960000000000001</v>
      </c>
      <c r="W27" s="29">
        <v>2</v>
      </c>
      <c r="X27" s="70" t="s">
        <v>55</v>
      </c>
      <c r="Y27" s="70" t="s">
        <v>56</v>
      </c>
    </row>
    <row r="28" spans="1:29" x14ac:dyDescent="0.3">
      <c r="A28">
        <v>23</v>
      </c>
      <c r="B28" t="s">
        <v>78</v>
      </c>
      <c r="C28">
        <v>3</v>
      </c>
      <c r="D28">
        <v>8</v>
      </c>
      <c r="E28" t="s">
        <v>44</v>
      </c>
      <c r="F28">
        <v>11</v>
      </c>
      <c r="G28">
        <v>1</v>
      </c>
      <c r="J28" s="146">
        <f t="shared" si="2"/>
        <v>24.255213327204846</v>
      </c>
      <c r="K28">
        <f t="shared" si="3"/>
        <v>14.56</v>
      </c>
      <c r="L28" s="20" t="s">
        <v>44</v>
      </c>
      <c r="M28">
        <f t="shared" si="0"/>
        <v>27.94</v>
      </c>
      <c r="N28">
        <v>1</v>
      </c>
      <c r="Q28" s="219">
        <v>23</v>
      </c>
      <c r="R28" s="197" t="s">
        <v>78</v>
      </c>
      <c r="S28" s="135">
        <f t="shared" si="4"/>
        <v>0.48510426654409694</v>
      </c>
      <c r="T28" s="28">
        <f t="shared" si="5"/>
        <v>29.12</v>
      </c>
      <c r="U28" s="145" t="s">
        <v>44</v>
      </c>
      <c r="V28" s="28">
        <f t="shared" si="1"/>
        <v>5.588000000000001</v>
      </c>
      <c r="W28" s="29">
        <v>1</v>
      </c>
      <c r="X28" s="29"/>
      <c r="Y28" s="29"/>
    </row>
    <row r="29" spans="1:29" x14ac:dyDescent="0.3">
      <c r="A29">
        <v>24</v>
      </c>
      <c r="B29" t="s">
        <v>79</v>
      </c>
      <c r="C29">
        <v>2.5</v>
      </c>
      <c r="D29">
        <v>39</v>
      </c>
      <c r="E29" t="s">
        <v>61</v>
      </c>
      <c r="F29">
        <v>9</v>
      </c>
      <c r="G29">
        <v>1</v>
      </c>
      <c r="J29" s="146">
        <f t="shared" si="2"/>
        <v>20.212677772670709</v>
      </c>
      <c r="K29">
        <f t="shared" si="3"/>
        <v>70.98</v>
      </c>
      <c r="L29" s="20" t="s">
        <v>61</v>
      </c>
      <c r="M29">
        <f t="shared" si="0"/>
        <v>22.86</v>
      </c>
      <c r="N29">
        <v>1</v>
      </c>
      <c r="Q29" s="219">
        <v>24</v>
      </c>
      <c r="R29" s="197" t="s">
        <v>79</v>
      </c>
      <c r="S29" s="135">
        <f t="shared" si="4"/>
        <v>0.40425355545341418</v>
      </c>
      <c r="T29" s="28">
        <f t="shared" si="5"/>
        <v>141.96</v>
      </c>
      <c r="U29" s="145" t="s">
        <v>61</v>
      </c>
      <c r="V29" s="28">
        <f t="shared" si="1"/>
        <v>4.5720000000000001</v>
      </c>
      <c r="W29" s="29">
        <v>1</v>
      </c>
      <c r="X29" s="29"/>
      <c r="Y29" s="29"/>
    </row>
    <row r="30" spans="1:29" x14ac:dyDescent="0.3">
      <c r="A30">
        <v>25</v>
      </c>
      <c r="B30" t="s">
        <v>80</v>
      </c>
      <c r="E30" t="s">
        <v>44</v>
      </c>
      <c r="F30">
        <v>9</v>
      </c>
      <c r="G30">
        <v>1</v>
      </c>
      <c r="J30" s="146"/>
      <c r="L30" s="20" t="s">
        <v>44</v>
      </c>
      <c r="M30">
        <f t="shared" si="0"/>
        <v>22.86</v>
      </c>
      <c r="N30">
        <v>1</v>
      </c>
      <c r="Q30" s="219">
        <v>25</v>
      </c>
      <c r="R30" s="197" t="s">
        <v>80</v>
      </c>
      <c r="S30" s="135"/>
      <c r="T30" s="28"/>
      <c r="U30" s="145" t="s">
        <v>44</v>
      </c>
      <c r="V30" s="28">
        <f t="shared" si="1"/>
        <v>4.5720000000000001</v>
      </c>
      <c r="W30" s="29">
        <v>1</v>
      </c>
      <c r="X30" s="29"/>
      <c r="Y30" s="29"/>
    </row>
    <row r="31" spans="1:29" x14ac:dyDescent="0.3">
      <c r="A31">
        <v>26</v>
      </c>
      <c r="B31" t="s">
        <v>81</v>
      </c>
      <c r="C31">
        <v>4.5</v>
      </c>
      <c r="D31">
        <v>10</v>
      </c>
      <c r="E31" t="s">
        <v>76</v>
      </c>
      <c r="F31">
        <v>13</v>
      </c>
      <c r="G31">
        <v>1</v>
      </c>
      <c r="J31" s="146">
        <f t="shared" si="2"/>
        <v>36.382819990807278</v>
      </c>
      <c r="K31">
        <f t="shared" si="3"/>
        <v>18.2</v>
      </c>
      <c r="L31" s="20" t="s">
        <v>76</v>
      </c>
      <c r="M31">
        <f t="shared" si="0"/>
        <v>33.020000000000003</v>
      </c>
      <c r="N31">
        <v>1</v>
      </c>
      <c r="Q31" s="219">
        <v>26</v>
      </c>
      <c r="R31" s="197" t="s">
        <v>81</v>
      </c>
      <c r="S31" s="135">
        <f t="shared" si="4"/>
        <v>0.7276563998161456</v>
      </c>
      <c r="T31" s="28">
        <f t="shared" si="5"/>
        <v>36.4</v>
      </c>
      <c r="U31" s="145" t="s">
        <v>76</v>
      </c>
      <c r="V31" s="28">
        <f t="shared" si="1"/>
        <v>6.604000000000001</v>
      </c>
      <c r="W31" s="29">
        <v>1</v>
      </c>
      <c r="X31" s="29"/>
      <c r="Y31" s="29"/>
    </row>
    <row r="32" spans="1:29" x14ac:dyDescent="0.3">
      <c r="A32">
        <v>27</v>
      </c>
      <c r="B32" t="s">
        <v>82</v>
      </c>
      <c r="C32">
        <v>3</v>
      </c>
      <c r="D32">
        <v>26</v>
      </c>
      <c r="E32" t="s">
        <v>61</v>
      </c>
      <c r="F32">
        <v>12</v>
      </c>
      <c r="G32">
        <v>1</v>
      </c>
      <c r="J32" s="146">
        <f t="shared" si="2"/>
        <v>24.255213327204846</v>
      </c>
      <c r="K32">
        <f t="shared" si="3"/>
        <v>47.32</v>
      </c>
      <c r="L32" s="20" t="s">
        <v>61</v>
      </c>
      <c r="M32">
        <f t="shared" si="0"/>
        <v>30.48</v>
      </c>
      <c r="N32">
        <v>1</v>
      </c>
      <c r="Q32" s="219">
        <v>27</v>
      </c>
      <c r="R32" s="197" t="s">
        <v>82</v>
      </c>
      <c r="S32" s="135">
        <f t="shared" si="4"/>
        <v>0.48510426654409694</v>
      </c>
      <c r="T32" s="28">
        <f t="shared" si="5"/>
        <v>94.64</v>
      </c>
      <c r="U32" s="145" t="s">
        <v>61</v>
      </c>
      <c r="V32" s="28">
        <f t="shared" si="1"/>
        <v>6.0960000000000001</v>
      </c>
      <c r="W32" s="29">
        <v>1</v>
      </c>
      <c r="X32" s="29"/>
      <c r="Y32" s="29"/>
    </row>
    <row r="33" spans="1:25" x14ac:dyDescent="0.3">
      <c r="A33">
        <v>28</v>
      </c>
      <c r="B33" t="s">
        <v>83</v>
      </c>
      <c r="C33">
        <v>4</v>
      </c>
      <c r="D33">
        <v>10</v>
      </c>
      <c r="J33" s="146">
        <f t="shared" si="2"/>
        <v>32.34028443627313</v>
      </c>
      <c r="K33">
        <f t="shared" si="3"/>
        <v>18.2</v>
      </c>
      <c r="L33" s="20"/>
      <c r="Q33" s="219">
        <v>28</v>
      </c>
      <c r="R33" s="197" t="s">
        <v>83</v>
      </c>
      <c r="S33" s="135">
        <f t="shared" si="4"/>
        <v>0.64680568872546262</v>
      </c>
      <c r="T33" s="28">
        <f t="shared" si="5"/>
        <v>36.4</v>
      </c>
      <c r="U33" s="145"/>
      <c r="V33" s="28"/>
      <c r="W33" s="29"/>
      <c r="X33" s="29"/>
      <c r="Y33" s="29"/>
    </row>
    <row r="34" spans="1:25" x14ac:dyDescent="0.3">
      <c r="A34">
        <v>29</v>
      </c>
      <c r="B34" t="s">
        <v>82</v>
      </c>
      <c r="C34">
        <v>2</v>
      </c>
      <c r="D34">
        <v>30</v>
      </c>
      <c r="E34" t="s">
        <v>61</v>
      </c>
      <c r="F34">
        <v>8</v>
      </c>
      <c r="G34">
        <v>1</v>
      </c>
      <c r="J34" s="146">
        <f t="shared" si="2"/>
        <v>16.170142218136565</v>
      </c>
      <c r="K34">
        <f t="shared" si="3"/>
        <v>54.6</v>
      </c>
      <c r="L34" s="20" t="s">
        <v>61</v>
      </c>
      <c r="M34">
        <f t="shared" si="0"/>
        <v>20.32</v>
      </c>
      <c r="N34">
        <v>1</v>
      </c>
      <c r="Q34" s="219">
        <v>29</v>
      </c>
      <c r="R34" s="197" t="s">
        <v>82</v>
      </c>
      <c r="S34" s="135">
        <f t="shared" si="4"/>
        <v>0.32340284436273131</v>
      </c>
      <c r="T34" s="28">
        <f t="shared" si="5"/>
        <v>109.2</v>
      </c>
      <c r="U34" s="145" t="s">
        <v>61</v>
      </c>
      <c r="V34" s="28">
        <f t="shared" si="1"/>
        <v>4.0640000000000001</v>
      </c>
      <c r="W34" s="29">
        <v>1</v>
      </c>
      <c r="X34" s="29"/>
      <c r="Y34" s="29"/>
    </row>
    <row r="35" spans="1:25" x14ac:dyDescent="0.3">
      <c r="A35">
        <v>30</v>
      </c>
      <c r="B35" t="s">
        <v>84</v>
      </c>
      <c r="C35">
        <v>2</v>
      </c>
      <c r="D35">
        <v>14</v>
      </c>
      <c r="E35" t="s">
        <v>44</v>
      </c>
      <c r="F35">
        <v>8</v>
      </c>
      <c r="G35">
        <v>1</v>
      </c>
      <c r="J35" s="146">
        <f t="shared" si="2"/>
        <v>16.170142218136565</v>
      </c>
      <c r="K35">
        <f t="shared" si="3"/>
        <v>25.48</v>
      </c>
      <c r="L35" s="20" t="s">
        <v>44</v>
      </c>
      <c r="M35">
        <f t="shared" si="0"/>
        <v>20.32</v>
      </c>
      <c r="N35">
        <v>1</v>
      </c>
      <c r="Q35" s="219">
        <v>30</v>
      </c>
      <c r="R35" s="197" t="s">
        <v>84</v>
      </c>
      <c r="S35" s="135">
        <f t="shared" si="4"/>
        <v>0.32340284436273131</v>
      </c>
      <c r="T35" s="28">
        <f t="shared" si="5"/>
        <v>50.960000000000008</v>
      </c>
      <c r="U35" s="145" t="s">
        <v>44</v>
      </c>
      <c r="V35" s="28">
        <f t="shared" si="1"/>
        <v>4.0640000000000001</v>
      </c>
      <c r="W35" s="29">
        <v>1</v>
      </c>
      <c r="X35" s="29"/>
      <c r="Y35" s="29"/>
    </row>
    <row r="36" spans="1:25" x14ac:dyDescent="0.3">
      <c r="A36">
        <v>31</v>
      </c>
      <c r="B36" t="s">
        <v>71</v>
      </c>
      <c r="C36">
        <v>3</v>
      </c>
      <c r="D36">
        <v>30</v>
      </c>
      <c r="E36" t="s">
        <v>85</v>
      </c>
      <c r="F36">
        <v>11</v>
      </c>
      <c r="G36">
        <v>2</v>
      </c>
      <c r="J36" s="146">
        <f t="shared" si="2"/>
        <v>24.255213327204846</v>
      </c>
      <c r="K36">
        <f t="shared" si="3"/>
        <v>54.6</v>
      </c>
      <c r="L36" s="20" t="s">
        <v>85</v>
      </c>
      <c r="M36">
        <f t="shared" si="0"/>
        <v>27.94</v>
      </c>
      <c r="N36">
        <v>2</v>
      </c>
      <c r="Q36" s="219">
        <v>31</v>
      </c>
      <c r="R36" s="197" t="s">
        <v>71</v>
      </c>
      <c r="S36" s="135">
        <f t="shared" si="4"/>
        <v>0.48510426654409694</v>
      </c>
      <c r="T36" s="28">
        <f t="shared" si="5"/>
        <v>109.2</v>
      </c>
      <c r="U36" s="145" t="s">
        <v>85</v>
      </c>
      <c r="V36" s="28">
        <f t="shared" si="1"/>
        <v>5.588000000000001</v>
      </c>
      <c r="W36" s="29">
        <v>2</v>
      </c>
      <c r="X36" s="29"/>
      <c r="Y36" s="29"/>
    </row>
    <row r="37" spans="1:25" x14ac:dyDescent="0.3">
      <c r="A37">
        <v>32</v>
      </c>
      <c r="B37" t="s">
        <v>86</v>
      </c>
      <c r="C37">
        <v>2</v>
      </c>
      <c r="D37">
        <v>40</v>
      </c>
      <c r="E37" t="s">
        <v>87</v>
      </c>
      <c r="F37">
        <v>11</v>
      </c>
      <c r="G37">
        <v>2</v>
      </c>
      <c r="J37" s="146">
        <f t="shared" si="2"/>
        <v>16.170142218136565</v>
      </c>
      <c r="K37">
        <f t="shared" si="3"/>
        <v>72.8</v>
      </c>
      <c r="L37" s="20" t="s">
        <v>87</v>
      </c>
      <c r="M37">
        <f t="shared" si="0"/>
        <v>27.94</v>
      </c>
      <c r="N37">
        <v>2</v>
      </c>
      <c r="Q37" s="219">
        <v>32</v>
      </c>
      <c r="R37" s="197" t="s">
        <v>86</v>
      </c>
      <c r="S37" s="135">
        <f t="shared" si="4"/>
        <v>0.32340284436273131</v>
      </c>
      <c r="T37" s="28">
        <f t="shared" si="5"/>
        <v>145.6</v>
      </c>
      <c r="U37" s="145" t="s">
        <v>87</v>
      </c>
      <c r="V37" s="28">
        <f t="shared" si="1"/>
        <v>5.588000000000001</v>
      </c>
      <c r="W37" s="29">
        <v>2</v>
      </c>
      <c r="X37" s="29"/>
      <c r="Y37" s="29"/>
    </row>
    <row r="38" spans="1:25" x14ac:dyDescent="0.3">
      <c r="A38">
        <v>33</v>
      </c>
      <c r="B38" t="s">
        <v>88</v>
      </c>
      <c r="C38">
        <v>5</v>
      </c>
      <c r="D38">
        <v>39</v>
      </c>
      <c r="E38" t="s">
        <v>76</v>
      </c>
      <c r="F38">
        <v>14</v>
      </c>
      <c r="G38">
        <v>1</v>
      </c>
      <c r="H38" t="s">
        <v>89</v>
      </c>
      <c r="I38" t="s">
        <v>90</v>
      </c>
      <c r="J38" s="146">
        <f t="shared" si="2"/>
        <v>40.425355545341418</v>
      </c>
      <c r="K38">
        <f t="shared" si="3"/>
        <v>70.98</v>
      </c>
      <c r="L38" s="20" t="s">
        <v>76</v>
      </c>
      <c r="M38">
        <f t="shared" si="0"/>
        <v>35.56</v>
      </c>
      <c r="N38">
        <v>1</v>
      </c>
      <c r="O38" t="s">
        <v>89</v>
      </c>
      <c r="P38" t="s">
        <v>90</v>
      </c>
      <c r="Q38" s="219">
        <v>33</v>
      </c>
      <c r="R38" s="197" t="s">
        <v>88</v>
      </c>
      <c r="S38" s="135">
        <f t="shared" si="4"/>
        <v>0.80850711090682836</v>
      </c>
      <c r="T38" s="28">
        <f t="shared" si="5"/>
        <v>141.96</v>
      </c>
      <c r="U38" s="145" t="s">
        <v>76</v>
      </c>
      <c r="V38" s="28">
        <f t="shared" si="1"/>
        <v>7.1120000000000001</v>
      </c>
      <c r="W38" s="29">
        <v>1</v>
      </c>
      <c r="X38" s="70" t="s">
        <v>89</v>
      </c>
      <c r="Y38" s="70" t="s">
        <v>90</v>
      </c>
    </row>
    <row r="39" spans="1:25" x14ac:dyDescent="0.3">
      <c r="A39">
        <v>34</v>
      </c>
      <c r="B39" t="s">
        <v>91</v>
      </c>
      <c r="C39">
        <v>5</v>
      </c>
      <c r="D39">
        <v>4</v>
      </c>
      <c r="J39" s="146">
        <f t="shared" si="2"/>
        <v>40.425355545341418</v>
      </c>
      <c r="K39">
        <f t="shared" si="3"/>
        <v>7.28</v>
      </c>
      <c r="L39" s="20"/>
      <c r="Q39" s="219">
        <v>34</v>
      </c>
      <c r="R39" s="197" t="s">
        <v>91</v>
      </c>
      <c r="S39" s="135">
        <f t="shared" si="4"/>
        <v>0.80850711090682836</v>
      </c>
      <c r="T39" s="28">
        <f t="shared" si="5"/>
        <v>14.56</v>
      </c>
      <c r="U39" s="145"/>
      <c r="V39" s="28"/>
      <c r="W39" s="29"/>
      <c r="X39" s="29"/>
      <c r="Y39" s="29"/>
    </row>
    <row r="40" spans="1:25" x14ac:dyDescent="0.3">
      <c r="A40">
        <v>35</v>
      </c>
      <c r="B40" t="s">
        <v>82</v>
      </c>
      <c r="C40">
        <v>2.5</v>
      </c>
      <c r="D40">
        <v>30</v>
      </c>
      <c r="E40" t="s">
        <v>61</v>
      </c>
      <c r="F40">
        <v>13</v>
      </c>
      <c r="G40">
        <v>1</v>
      </c>
      <c r="J40" s="146">
        <f t="shared" si="2"/>
        <v>20.212677772670709</v>
      </c>
      <c r="K40">
        <f t="shared" si="3"/>
        <v>54.6</v>
      </c>
      <c r="L40" s="20" t="s">
        <v>61</v>
      </c>
      <c r="M40">
        <f t="shared" si="0"/>
        <v>33.020000000000003</v>
      </c>
      <c r="N40">
        <v>1</v>
      </c>
      <c r="Q40" s="219">
        <v>35</v>
      </c>
      <c r="R40" s="197" t="s">
        <v>82</v>
      </c>
      <c r="S40" s="135">
        <f t="shared" si="4"/>
        <v>0.40425355545341418</v>
      </c>
      <c r="T40" s="28">
        <f t="shared" si="5"/>
        <v>109.2</v>
      </c>
      <c r="U40" s="145" t="s">
        <v>61</v>
      </c>
      <c r="V40" s="28">
        <f t="shared" si="1"/>
        <v>6.604000000000001</v>
      </c>
      <c r="W40" s="29">
        <v>1</v>
      </c>
      <c r="X40" s="29"/>
      <c r="Y40" s="29"/>
    </row>
    <row r="41" spans="1:25" x14ac:dyDescent="0.3">
      <c r="A41">
        <v>36</v>
      </c>
      <c r="B41" t="s">
        <v>92</v>
      </c>
      <c r="C41">
        <v>4.4000000000000004</v>
      </c>
      <c r="D41">
        <v>9</v>
      </c>
      <c r="E41" t="s">
        <v>67</v>
      </c>
      <c r="F41">
        <v>7</v>
      </c>
      <c r="G41">
        <v>2</v>
      </c>
      <c r="J41" s="146">
        <f t="shared" si="2"/>
        <v>35.574312879900447</v>
      </c>
      <c r="K41">
        <f t="shared" si="3"/>
        <v>16.38</v>
      </c>
      <c r="L41" s="20" t="s">
        <v>67</v>
      </c>
      <c r="M41">
        <f t="shared" si="0"/>
        <v>17.78</v>
      </c>
      <c r="N41">
        <v>2</v>
      </c>
      <c r="Q41" s="219">
        <v>36</v>
      </c>
      <c r="R41" s="197" t="s">
        <v>92</v>
      </c>
      <c r="S41" s="135">
        <f t="shared" si="4"/>
        <v>0.71148625759800899</v>
      </c>
      <c r="T41" s="28">
        <f t="shared" si="5"/>
        <v>32.76</v>
      </c>
      <c r="U41" s="145" t="s">
        <v>67</v>
      </c>
      <c r="V41" s="28">
        <f t="shared" si="1"/>
        <v>3.556</v>
      </c>
      <c r="W41" s="29">
        <v>2</v>
      </c>
      <c r="X41" s="29"/>
      <c r="Y41" s="29"/>
    </row>
    <row r="42" spans="1:25" x14ac:dyDescent="0.3">
      <c r="A42">
        <v>37</v>
      </c>
      <c r="B42" t="s">
        <v>93</v>
      </c>
      <c r="C42">
        <v>1</v>
      </c>
      <c r="D42">
        <v>432</v>
      </c>
      <c r="J42" s="146">
        <f t="shared" si="2"/>
        <v>8.0850711090682825</v>
      </c>
      <c r="K42">
        <f t="shared" si="3"/>
        <v>786.24</v>
      </c>
      <c r="L42" s="20"/>
      <c r="Q42" s="219">
        <v>37</v>
      </c>
      <c r="R42" s="197" t="s">
        <v>93</v>
      </c>
      <c r="S42" s="217">
        <f t="shared" si="4"/>
        <v>0.16170142218136566</v>
      </c>
      <c r="T42" s="28">
        <f t="shared" si="5"/>
        <v>1572.48</v>
      </c>
      <c r="U42" s="145"/>
      <c r="V42" s="28"/>
      <c r="W42" s="29"/>
      <c r="X42" s="29"/>
      <c r="Y42" s="29"/>
    </row>
    <row r="43" spans="1:25" x14ac:dyDescent="0.3">
      <c r="A43">
        <v>38</v>
      </c>
      <c r="B43" t="s">
        <v>94</v>
      </c>
      <c r="C43">
        <v>1</v>
      </c>
      <c r="D43">
        <v>216</v>
      </c>
      <c r="J43" s="146">
        <f t="shared" si="2"/>
        <v>8.0850711090682825</v>
      </c>
      <c r="K43">
        <f t="shared" si="3"/>
        <v>393.12</v>
      </c>
      <c r="L43" s="20"/>
      <c r="Q43" s="219">
        <v>38</v>
      </c>
      <c r="R43" s="197" t="s">
        <v>94</v>
      </c>
      <c r="S43" s="217">
        <f t="shared" si="4"/>
        <v>0.16170142218136566</v>
      </c>
      <c r="T43" s="28">
        <f t="shared" si="5"/>
        <v>786.24</v>
      </c>
      <c r="U43" s="145"/>
      <c r="V43" s="28"/>
      <c r="W43" s="29"/>
      <c r="X43" s="29"/>
      <c r="Y43" s="29"/>
    </row>
    <row r="44" spans="1:25" x14ac:dyDescent="0.3">
      <c r="A44">
        <v>39</v>
      </c>
      <c r="B44" t="s">
        <v>95</v>
      </c>
      <c r="C44">
        <v>4</v>
      </c>
      <c r="D44">
        <v>7</v>
      </c>
      <c r="J44" s="146">
        <f t="shared" si="2"/>
        <v>32.34028443627313</v>
      </c>
      <c r="K44">
        <f t="shared" si="3"/>
        <v>12.74</v>
      </c>
      <c r="L44" s="20"/>
      <c r="Q44" s="219">
        <v>39</v>
      </c>
      <c r="R44" s="197" t="s">
        <v>95</v>
      </c>
      <c r="S44" s="135">
        <f t="shared" si="4"/>
        <v>0.64680568872546262</v>
      </c>
      <c r="T44" s="28">
        <f t="shared" si="5"/>
        <v>25.480000000000004</v>
      </c>
      <c r="U44" s="145"/>
      <c r="V44" s="28"/>
      <c r="W44" s="29"/>
      <c r="X44" s="29"/>
      <c r="Y44" s="29"/>
    </row>
    <row r="45" spans="1:25" x14ac:dyDescent="0.3">
      <c r="A45">
        <v>40</v>
      </c>
      <c r="B45" t="s">
        <v>96</v>
      </c>
      <c r="C45">
        <v>4</v>
      </c>
      <c r="D45">
        <v>7</v>
      </c>
      <c r="J45" s="146">
        <f t="shared" si="2"/>
        <v>32.34028443627313</v>
      </c>
      <c r="K45">
        <f t="shared" si="3"/>
        <v>12.74</v>
      </c>
      <c r="L45" s="20"/>
      <c r="Q45" s="219">
        <v>40</v>
      </c>
      <c r="R45" s="197" t="s">
        <v>96</v>
      </c>
      <c r="S45" s="135">
        <f t="shared" si="4"/>
        <v>0.64680568872546262</v>
      </c>
      <c r="T45" s="28">
        <f t="shared" si="5"/>
        <v>25.480000000000004</v>
      </c>
      <c r="U45" s="145"/>
      <c r="V45" s="28"/>
      <c r="W45" s="29"/>
      <c r="X45" s="29"/>
      <c r="Y45" s="29"/>
    </row>
    <row r="46" spans="1:25" x14ac:dyDescent="0.3">
      <c r="A46">
        <v>41</v>
      </c>
      <c r="B46" t="s">
        <v>96</v>
      </c>
      <c r="C46">
        <v>4</v>
      </c>
      <c r="D46">
        <v>7</v>
      </c>
      <c r="J46" s="146">
        <f t="shared" si="2"/>
        <v>32.34028443627313</v>
      </c>
      <c r="K46">
        <f t="shared" si="3"/>
        <v>12.74</v>
      </c>
      <c r="L46" s="20"/>
      <c r="Q46" s="219">
        <v>41</v>
      </c>
      <c r="R46" s="197" t="s">
        <v>96</v>
      </c>
      <c r="S46" s="135">
        <f t="shared" si="4"/>
        <v>0.64680568872546262</v>
      </c>
      <c r="T46" s="28">
        <f t="shared" si="5"/>
        <v>25.480000000000004</v>
      </c>
      <c r="U46" s="145"/>
      <c r="V46" s="28"/>
      <c r="W46" s="29"/>
      <c r="X46" s="29"/>
      <c r="Y46" s="29"/>
    </row>
    <row r="47" spans="1:25" x14ac:dyDescent="0.3">
      <c r="A47">
        <v>42</v>
      </c>
      <c r="B47" t="s">
        <v>96</v>
      </c>
      <c r="C47">
        <v>4</v>
      </c>
      <c r="D47">
        <v>7</v>
      </c>
      <c r="J47" s="146">
        <f t="shared" si="2"/>
        <v>32.34028443627313</v>
      </c>
      <c r="K47">
        <f t="shared" si="3"/>
        <v>12.74</v>
      </c>
      <c r="L47" s="20"/>
      <c r="Q47" s="219">
        <v>42</v>
      </c>
      <c r="R47" s="197" t="s">
        <v>96</v>
      </c>
      <c r="S47" s="135">
        <f t="shared" si="4"/>
        <v>0.64680568872546262</v>
      </c>
      <c r="T47" s="28">
        <f t="shared" si="5"/>
        <v>25.480000000000004</v>
      </c>
      <c r="U47" s="145"/>
      <c r="V47" s="28"/>
      <c r="W47" s="29"/>
      <c r="X47" s="29"/>
      <c r="Y47" s="29"/>
    </row>
    <row r="48" spans="1:25" x14ac:dyDescent="0.3">
      <c r="A48">
        <v>43</v>
      </c>
      <c r="B48" t="s">
        <v>96</v>
      </c>
      <c r="C48">
        <v>4</v>
      </c>
      <c r="D48">
        <v>7</v>
      </c>
      <c r="J48" s="146">
        <f t="shared" si="2"/>
        <v>32.34028443627313</v>
      </c>
      <c r="K48">
        <f t="shared" si="3"/>
        <v>12.74</v>
      </c>
      <c r="L48" s="20"/>
      <c r="Q48" s="219">
        <v>43</v>
      </c>
      <c r="R48" s="197" t="s">
        <v>96</v>
      </c>
      <c r="S48" s="135">
        <f t="shared" si="4"/>
        <v>0.64680568872546262</v>
      </c>
      <c r="T48" s="28">
        <f t="shared" si="5"/>
        <v>25.480000000000004</v>
      </c>
      <c r="U48" s="145"/>
      <c r="V48" s="28"/>
      <c r="W48" s="29"/>
      <c r="X48" s="29"/>
      <c r="Y48" s="29"/>
    </row>
    <row r="49" spans="1:25" x14ac:dyDescent="0.3">
      <c r="A49">
        <v>44</v>
      </c>
      <c r="B49" t="s">
        <v>97</v>
      </c>
      <c r="C49">
        <v>2.5</v>
      </c>
      <c r="D49">
        <v>29</v>
      </c>
      <c r="E49" t="s">
        <v>61</v>
      </c>
      <c r="F49">
        <v>16</v>
      </c>
      <c r="G49">
        <v>2</v>
      </c>
      <c r="J49" s="146">
        <f t="shared" si="2"/>
        <v>20.212677772670709</v>
      </c>
      <c r="K49">
        <f t="shared" si="3"/>
        <v>52.78</v>
      </c>
      <c r="L49" s="20" t="s">
        <v>61</v>
      </c>
      <c r="M49">
        <f t="shared" si="0"/>
        <v>40.64</v>
      </c>
      <c r="N49">
        <v>2</v>
      </c>
      <c r="Q49" s="219">
        <v>44</v>
      </c>
      <c r="R49" s="197" t="s">
        <v>97</v>
      </c>
      <c r="S49" s="135">
        <f t="shared" si="4"/>
        <v>0.40425355545341418</v>
      </c>
      <c r="T49" s="28">
        <f t="shared" si="5"/>
        <v>105.56</v>
      </c>
      <c r="U49" s="145" t="s">
        <v>61</v>
      </c>
      <c r="V49" s="28">
        <f t="shared" si="1"/>
        <v>8.1280000000000001</v>
      </c>
      <c r="W49" s="29">
        <v>2</v>
      </c>
      <c r="X49" s="29"/>
      <c r="Y49" s="29"/>
    </row>
    <row r="50" spans="1:25" x14ac:dyDescent="0.3">
      <c r="A50">
        <v>45</v>
      </c>
      <c r="E50" t="s">
        <v>44</v>
      </c>
      <c r="F50">
        <v>8</v>
      </c>
      <c r="G50">
        <v>2</v>
      </c>
      <c r="J50" s="146"/>
      <c r="L50" s="20" t="s">
        <v>44</v>
      </c>
      <c r="M50">
        <f t="shared" si="0"/>
        <v>20.32</v>
      </c>
      <c r="N50">
        <v>2</v>
      </c>
      <c r="Q50" s="219">
        <v>45</v>
      </c>
      <c r="R50" s="197"/>
      <c r="S50" s="135"/>
      <c r="T50" s="28"/>
      <c r="U50" s="145" t="s">
        <v>44</v>
      </c>
      <c r="V50" s="28">
        <f t="shared" si="1"/>
        <v>4.0640000000000001</v>
      </c>
      <c r="W50" s="29">
        <v>2</v>
      </c>
      <c r="X50" s="29"/>
      <c r="Y50" s="29"/>
    </row>
    <row r="51" spans="1:25" x14ac:dyDescent="0.3">
      <c r="A51">
        <v>46</v>
      </c>
      <c r="B51" t="s">
        <v>98</v>
      </c>
      <c r="C51">
        <v>6</v>
      </c>
      <c r="D51">
        <v>6</v>
      </c>
      <c r="J51" s="146">
        <f t="shared" si="2"/>
        <v>48.510426654409692</v>
      </c>
      <c r="K51">
        <f t="shared" si="3"/>
        <v>10.92</v>
      </c>
      <c r="L51" s="20"/>
      <c r="Q51" s="219">
        <v>46</v>
      </c>
      <c r="R51" s="197" t="s">
        <v>98</v>
      </c>
      <c r="S51" s="135">
        <f t="shared" si="4"/>
        <v>0.97020853308819388</v>
      </c>
      <c r="T51" s="28">
        <f t="shared" si="5"/>
        <v>21.84</v>
      </c>
      <c r="U51" s="145"/>
      <c r="V51" s="28"/>
      <c r="W51" s="29"/>
      <c r="X51" s="29"/>
      <c r="Y51" s="29"/>
    </row>
    <row r="52" spans="1:25" x14ac:dyDescent="0.3">
      <c r="A52">
        <v>47</v>
      </c>
      <c r="B52" t="s">
        <v>99</v>
      </c>
      <c r="C52">
        <v>2.5</v>
      </c>
      <c r="D52">
        <v>34</v>
      </c>
      <c r="E52" t="s">
        <v>61</v>
      </c>
      <c r="F52">
        <v>10</v>
      </c>
      <c r="G52">
        <v>2</v>
      </c>
      <c r="J52" s="146">
        <f t="shared" si="2"/>
        <v>20.212677772670709</v>
      </c>
      <c r="K52">
        <f t="shared" si="3"/>
        <v>61.88</v>
      </c>
      <c r="L52" s="20" t="s">
        <v>61</v>
      </c>
      <c r="M52">
        <f t="shared" si="0"/>
        <v>25.4</v>
      </c>
      <c r="N52">
        <v>2</v>
      </c>
      <c r="Q52" s="219">
        <v>47</v>
      </c>
      <c r="R52" s="197" t="s">
        <v>99</v>
      </c>
      <c r="S52" s="135">
        <f t="shared" si="4"/>
        <v>0.40425355545341418</v>
      </c>
      <c r="T52" s="28">
        <f t="shared" si="5"/>
        <v>123.76</v>
      </c>
      <c r="U52" s="145" t="s">
        <v>61</v>
      </c>
      <c r="V52" s="28">
        <f t="shared" si="1"/>
        <v>5.08</v>
      </c>
      <c r="W52" s="29">
        <v>2</v>
      </c>
      <c r="X52" s="29"/>
      <c r="Y52" s="29"/>
    </row>
    <row r="53" spans="1:25" x14ac:dyDescent="0.3">
      <c r="A53">
        <v>48</v>
      </c>
      <c r="B53" t="s">
        <v>100</v>
      </c>
      <c r="E53" t="s">
        <v>44</v>
      </c>
      <c r="F53">
        <v>12</v>
      </c>
      <c r="G53">
        <v>2</v>
      </c>
      <c r="J53" s="146"/>
      <c r="L53" s="20" t="s">
        <v>44</v>
      </c>
      <c r="M53">
        <f t="shared" si="0"/>
        <v>30.48</v>
      </c>
      <c r="N53">
        <v>2</v>
      </c>
      <c r="Q53" s="219">
        <v>48</v>
      </c>
      <c r="R53" s="197" t="s">
        <v>100</v>
      </c>
      <c r="S53" s="135"/>
      <c r="T53" s="28"/>
      <c r="U53" s="145" t="s">
        <v>44</v>
      </c>
      <c r="V53" s="28">
        <f t="shared" si="1"/>
        <v>6.0960000000000001</v>
      </c>
      <c r="W53" s="29">
        <v>2</v>
      </c>
      <c r="X53" s="29"/>
      <c r="Y53" s="29"/>
    </row>
    <row r="54" spans="1:25" x14ac:dyDescent="0.3">
      <c r="A54">
        <v>49</v>
      </c>
      <c r="B54" t="s">
        <v>103</v>
      </c>
      <c r="C54">
        <v>4</v>
      </c>
      <c r="D54">
        <v>18</v>
      </c>
      <c r="J54" s="146">
        <f t="shared" si="2"/>
        <v>32.34028443627313</v>
      </c>
      <c r="K54">
        <f t="shared" si="3"/>
        <v>32.76</v>
      </c>
      <c r="Q54" s="219">
        <v>49</v>
      </c>
      <c r="R54" s="197" t="s">
        <v>103</v>
      </c>
      <c r="S54" s="135">
        <f t="shared" si="4"/>
        <v>0.64680568872546262</v>
      </c>
      <c r="T54" s="28">
        <f t="shared" si="5"/>
        <v>65.52</v>
      </c>
      <c r="U54" s="145"/>
      <c r="V54" s="28"/>
      <c r="W54" s="29"/>
      <c r="X54" s="29"/>
      <c r="Y54" s="29"/>
    </row>
    <row r="55" spans="1:25" x14ac:dyDescent="0.3">
      <c r="A55">
        <v>50</v>
      </c>
      <c r="B55" t="s">
        <v>139</v>
      </c>
      <c r="C55">
        <v>4</v>
      </c>
      <c r="D55">
        <v>10</v>
      </c>
      <c r="J55" s="146">
        <f t="shared" si="2"/>
        <v>32.34028443627313</v>
      </c>
      <c r="K55">
        <f t="shared" si="3"/>
        <v>18.2</v>
      </c>
      <c r="Q55" s="219">
        <v>50</v>
      </c>
      <c r="R55" s="197" t="s">
        <v>101</v>
      </c>
      <c r="S55" s="135">
        <f t="shared" si="4"/>
        <v>0.64680568872546262</v>
      </c>
      <c r="T55" s="28">
        <f t="shared" si="5"/>
        <v>36.4</v>
      </c>
      <c r="U55" s="145"/>
      <c r="V55" s="28"/>
      <c r="W55" s="29"/>
      <c r="X55" s="29"/>
      <c r="Y55" s="29"/>
    </row>
    <row r="56" spans="1:25" x14ac:dyDescent="0.3">
      <c r="A56">
        <v>51</v>
      </c>
      <c r="B56" t="s">
        <v>102</v>
      </c>
      <c r="C56">
        <v>4</v>
      </c>
      <c r="D56">
        <v>8</v>
      </c>
      <c r="J56" s="146">
        <f t="shared" si="2"/>
        <v>32.34028443627313</v>
      </c>
      <c r="K56">
        <f t="shared" si="3"/>
        <v>14.56</v>
      </c>
      <c r="Q56" s="219">
        <v>51</v>
      </c>
      <c r="R56" s="197" t="s">
        <v>102</v>
      </c>
      <c r="S56" s="135">
        <f t="shared" si="4"/>
        <v>0.64680568872546262</v>
      </c>
      <c r="T56" s="28">
        <f t="shared" si="5"/>
        <v>29.12</v>
      </c>
      <c r="U56" s="145"/>
      <c r="V56" s="28"/>
      <c r="W56" s="29"/>
      <c r="X56" s="29"/>
      <c r="Y56" s="29"/>
    </row>
    <row r="57" spans="1:25" x14ac:dyDescent="0.3">
      <c r="A57">
        <v>52</v>
      </c>
      <c r="B57" t="s">
        <v>104</v>
      </c>
      <c r="C57">
        <v>2</v>
      </c>
      <c r="D57">
        <v>30</v>
      </c>
      <c r="J57" s="146">
        <f t="shared" si="2"/>
        <v>16.170142218136565</v>
      </c>
      <c r="K57">
        <f t="shared" si="3"/>
        <v>54.6</v>
      </c>
      <c r="Q57" s="219">
        <v>52</v>
      </c>
      <c r="R57" s="197" t="s">
        <v>104</v>
      </c>
      <c r="S57" s="135">
        <f t="shared" si="4"/>
        <v>0.32340284436273131</v>
      </c>
      <c r="T57" s="28">
        <f t="shared" si="5"/>
        <v>109.2</v>
      </c>
      <c r="U57" s="145"/>
      <c r="V57" s="28"/>
      <c r="W57" s="29"/>
      <c r="X57" s="29"/>
      <c r="Y57" s="29"/>
    </row>
    <row r="58" spans="1:25" ht="15" thickBot="1" x14ac:dyDescent="0.35">
      <c r="A58">
        <v>53</v>
      </c>
      <c r="B58" t="s">
        <v>105</v>
      </c>
      <c r="C58">
        <v>2</v>
      </c>
      <c r="D58">
        <v>30</v>
      </c>
      <c r="J58" s="146">
        <f t="shared" si="2"/>
        <v>16.170142218136565</v>
      </c>
      <c r="K58">
        <f t="shared" si="3"/>
        <v>54.6</v>
      </c>
      <c r="Q58" s="219">
        <v>53</v>
      </c>
      <c r="R58" s="222" t="s">
        <v>105</v>
      </c>
      <c r="S58" s="218">
        <f t="shared" si="4"/>
        <v>0.32340284436273131</v>
      </c>
      <c r="T58" s="30">
        <f t="shared" si="5"/>
        <v>109.2</v>
      </c>
      <c r="U58" s="145"/>
      <c r="V58" s="30"/>
      <c r="W58" s="31"/>
      <c r="X58" s="29"/>
      <c r="Y58" s="29"/>
    </row>
    <row r="59" spans="1:25" x14ac:dyDescent="0.3">
      <c r="A59">
        <v>54</v>
      </c>
      <c r="Q59">
        <v>54</v>
      </c>
      <c r="S59" s="21"/>
      <c r="T59" s="21"/>
      <c r="U59" s="21"/>
      <c r="V59" s="21"/>
      <c r="W59" s="21"/>
      <c r="X59" s="21"/>
      <c r="Y59" s="21"/>
    </row>
    <row r="60" spans="1:25" x14ac:dyDescent="0.3">
      <c r="A60">
        <v>55</v>
      </c>
      <c r="Q60">
        <v>55</v>
      </c>
    </row>
    <row r="61" spans="1:25" x14ac:dyDescent="0.3">
      <c r="A61">
        <v>56</v>
      </c>
      <c r="Q61">
        <v>56</v>
      </c>
    </row>
    <row r="62" spans="1:25" x14ac:dyDescent="0.3">
      <c r="A62">
        <v>57</v>
      </c>
      <c r="Q62">
        <v>57</v>
      </c>
    </row>
    <row r="63" spans="1:25" x14ac:dyDescent="0.3">
      <c r="A63">
        <v>58</v>
      </c>
      <c r="Q63">
        <v>58</v>
      </c>
    </row>
    <row r="64" spans="1:25" x14ac:dyDescent="0.3">
      <c r="A64">
        <v>59</v>
      </c>
      <c r="Q64">
        <v>59</v>
      </c>
    </row>
    <row r="65" spans="1:17" x14ac:dyDescent="0.3">
      <c r="A65">
        <v>60</v>
      </c>
      <c r="Q65">
        <v>60</v>
      </c>
    </row>
    <row r="66" spans="1:17" x14ac:dyDescent="0.3">
      <c r="A66">
        <v>61</v>
      </c>
    </row>
    <row r="67" spans="1:17" x14ac:dyDescent="0.3">
      <c r="A67">
        <v>62</v>
      </c>
    </row>
    <row r="68" spans="1:17" x14ac:dyDescent="0.3">
      <c r="A68">
        <v>63</v>
      </c>
    </row>
  </sheetData>
  <phoneticPr fontId="5" type="noConversion"/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77ADE-5197-483A-A125-8C5D9589F823}">
  <dimension ref="A1:K17"/>
  <sheetViews>
    <sheetView workbookViewId="0">
      <selection activeCell="D4" sqref="D4"/>
    </sheetView>
  </sheetViews>
  <sheetFormatPr baseColWidth="10" defaultRowHeight="14.4" x14ac:dyDescent="0.3"/>
  <cols>
    <col min="3" max="3" width="11.44140625" customWidth="1"/>
    <col min="6" max="6" width="22.88671875" customWidth="1"/>
    <col min="7" max="7" width="26.109375" customWidth="1"/>
    <col min="8" max="8" width="10.88671875" customWidth="1"/>
    <col min="9" max="9" width="18.44140625" customWidth="1"/>
    <col min="10" max="10" width="17.88671875" customWidth="1"/>
    <col min="11" max="11" width="17.5546875" customWidth="1"/>
  </cols>
  <sheetData>
    <row r="1" spans="1:11" ht="15" thickBot="1" x14ac:dyDescent="0.35">
      <c r="A1" s="147" t="s">
        <v>131</v>
      </c>
      <c r="B1" s="148" t="s">
        <v>111</v>
      </c>
      <c r="C1" s="148"/>
      <c r="D1" s="149" t="s">
        <v>111</v>
      </c>
      <c r="F1" s="226" t="s">
        <v>145</v>
      </c>
      <c r="G1" s="227" t="s">
        <v>140</v>
      </c>
      <c r="H1" s="227" t="s">
        <v>150</v>
      </c>
      <c r="I1" s="226" t="s">
        <v>141</v>
      </c>
      <c r="J1" s="226" t="s">
        <v>142</v>
      </c>
      <c r="K1" s="226" t="s">
        <v>147</v>
      </c>
    </row>
    <row r="2" spans="1:11" ht="15" thickBot="1" x14ac:dyDescent="0.35">
      <c r="A2" s="32" t="s">
        <v>108</v>
      </c>
      <c r="B2" s="40" t="s">
        <v>108</v>
      </c>
      <c r="C2" s="33" t="s">
        <v>5</v>
      </c>
      <c r="D2" s="40" t="s">
        <v>112</v>
      </c>
    </row>
    <row r="3" spans="1:11" ht="15" thickBot="1" x14ac:dyDescent="0.35">
      <c r="A3" s="32" t="s">
        <v>33</v>
      </c>
      <c r="B3" s="40" t="s">
        <v>33</v>
      </c>
      <c r="C3" s="34"/>
      <c r="D3" s="40" t="s">
        <v>33</v>
      </c>
      <c r="F3" s="6">
        <v>464</v>
      </c>
      <c r="G3" s="6" t="s">
        <v>143</v>
      </c>
      <c r="H3" s="6">
        <v>240</v>
      </c>
      <c r="I3" s="6"/>
      <c r="J3" s="6"/>
      <c r="K3" s="6"/>
    </row>
    <row r="4" spans="1:11" x14ac:dyDescent="0.3">
      <c r="A4" s="37"/>
      <c r="B4" s="41"/>
      <c r="C4" s="36"/>
      <c r="D4" s="47"/>
      <c r="F4" s="6">
        <v>694</v>
      </c>
      <c r="G4" s="6" t="s">
        <v>144</v>
      </c>
      <c r="H4" s="6">
        <v>240</v>
      </c>
      <c r="I4" s="6"/>
      <c r="J4" s="6"/>
      <c r="K4" s="6" t="s">
        <v>148</v>
      </c>
    </row>
    <row r="5" spans="1:11" x14ac:dyDescent="0.3">
      <c r="A5" s="35">
        <v>0.16</v>
      </c>
      <c r="B5" s="39">
        <v>0.2</v>
      </c>
      <c r="C5" s="35">
        <v>2358.7200000000003</v>
      </c>
      <c r="D5" s="45">
        <v>2400</v>
      </c>
      <c r="F5" s="6">
        <v>132</v>
      </c>
      <c r="G5" s="6" t="s">
        <v>146</v>
      </c>
      <c r="H5" s="6">
        <v>240</v>
      </c>
      <c r="I5" s="6"/>
      <c r="J5" s="6"/>
      <c r="K5" s="6" t="s">
        <v>148</v>
      </c>
    </row>
    <row r="6" spans="1:11" x14ac:dyDescent="0.3">
      <c r="A6" s="35">
        <v>0.32</v>
      </c>
      <c r="B6" s="39">
        <v>0.3</v>
      </c>
      <c r="C6" s="35">
        <v>524.48</v>
      </c>
      <c r="D6" s="45">
        <v>530</v>
      </c>
      <c r="F6" s="6">
        <v>854</v>
      </c>
      <c r="G6" s="6" t="s">
        <v>149</v>
      </c>
      <c r="H6" s="6">
        <v>240</v>
      </c>
      <c r="I6" s="6"/>
      <c r="J6" s="6"/>
      <c r="K6" s="6" t="s">
        <v>148</v>
      </c>
    </row>
    <row r="7" spans="1:11" x14ac:dyDescent="0.3">
      <c r="A7" s="35">
        <v>0.4</v>
      </c>
      <c r="B7" s="39">
        <v>0.4</v>
      </c>
      <c r="C7" s="35">
        <v>895.44</v>
      </c>
      <c r="D7" s="45">
        <v>900</v>
      </c>
      <c r="F7" s="6">
        <v>696</v>
      </c>
      <c r="G7" s="6" t="s">
        <v>152</v>
      </c>
      <c r="H7" s="6">
        <v>240</v>
      </c>
      <c r="I7" s="6"/>
      <c r="J7" s="6"/>
      <c r="K7" s="6"/>
    </row>
    <row r="8" spans="1:11" x14ac:dyDescent="0.3">
      <c r="A8" s="35">
        <v>0.49</v>
      </c>
      <c r="B8" s="39">
        <v>0.5</v>
      </c>
      <c r="C8" s="35">
        <v>379.05</v>
      </c>
      <c r="D8" s="45">
        <v>400</v>
      </c>
      <c r="F8" s="6"/>
      <c r="G8" s="6"/>
      <c r="H8" s="6"/>
      <c r="I8" s="6"/>
      <c r="J8" s="6"/>
      <c r="K8" s="6"/>
    </row>
    <row r="9" spans="1:11" ht="15" thickBot="1" x14ac:dyDescent="0.35">
      <c r="A9" s="152">
        <v>0.56999999999999995</v>
      </c>
      <c r="B9" s="153">
        <v>0.6</v>
      </c>
      <c r="C9" s="152">
        <v>109.2</v>
      </c>
      <c r="D9" s="150">
        <v>150</v>
      </c>
      <c r="F9" s="6"/>
      <c r="G9" s="6" t="s">
        <v>151</v>
      </c>
      <c r="H9" s="6">
        <v>50</v>
      </c>
      <c r="I9" s="6"/>
      <c r="J9" s="6"/>
      <c r="K9" s="6"/>
    </row>
    <row r="10" spans="1:11" ht="15" thickBot="1" x14ac:dyDescent="0.35">
      <c r="A10" s="156">
        <v>0.65</v>
      </c>
      <c r="B10" s="157">
        <v>0.7</v>
      </c>
      <c r="C10" s="158">
        <v>513.89</v>
      </c>
      <c r="D10" s="159">
        <v>550</v>
      </c>
      <c r="F10" s="6"/>
      <c r="G10" s="6"/>
      <c r="H10" s="6"/>
      <c r="I10" s="6"/>
      <c r="J10" s="6"/>
      <c r="K10" s="6"/>
    </row>
    <row r="11" spans="1:11" ht="15" thickBot="1" x14ac:dyDescent="0.35">
      <c r="A11" s="156">
        <v>0.71</v>
      </c>
      <c r="B11" s="157">
        <v>0.7</v>
      </c>
      <c r="C11" s="158">
        <v>32.76</v>
      </c>
      <c r="D11" s="159">
        <v>40</v>
      </c>
      <c r="F11" s="6"/>
      <c r="G11" s="6"/>
      <c r="H11" s="6"/>
      <c r="I11" s="6"/>
      <c r="J11" s="6"/>
      <c r="K11" s="6"/>
    </row>
    <row r="12" spans="1:11" ht="15" thickBot="1" x14ac:dyDescent="0.35">
      <c r="A12" s="156">
        <v>0.73</v>
      </c>
      <c r="B12" s="157">
        <v>0.7</v>
      </c>
      <c r="C12" s="158">
        <v>120.12</v>
      </c>
      <c r="D12" s="159">
        <v>700</v>
      </c>
      <c r="F12" s="6"/>
      <c r="G12" s="6"/>
      <c r="H12" s="6"/>
      <c r="I12" s="6"/>
      <c r="J12" s="6"/>
      <c r="K12" s="6"/>
    </row>
    <row r="13" spans="1:11" x14ac:dyDescent="0.3">
      <c r="A13" s="154">
        <v>0.81</v>
      </c>
      <c r="B13" s="155">
        <v>0.8</v>
      </c>
      <c r="C13" s="154">
        <v>189.28</v>
      </c>
      <c r="D13" s="151">
        <v>200</v>
      </c>
      <c r="F13" s="6"/>
      <c r="G13" s="6"/>
      <c r="H13" s="6"/>
      <c r="I13" s="6"/>
      <c r="J13" s="6"/>
      <c r="K13" s="6"/>
    </row>
    <row r="14" spans="1:11" x14ac:dyDescent="0.3">
      <c r="A14" s="35">
        <v>0.89</v>
      </c>
      <c r="B14" s="39">
        <v>0.9</v>
      </c>
      <c r="C14" s="35">
        <v>58.24</v>
      </c>
      <c r="D14" s="45">
        <v>80</v>
      </c>
      <c r="F14" s="6"/>
      <c r="G14" s="6"/>
      <c r="H14" s="6"/>
      <c r="I14" s="6"/>
      <c r="J14" s="6"/>
      <c r="K14" s="6"/>
    </row>
    <row r="15" spans="1:11" x14ac:dyDescent="0.3">
      <c r="A15" s="35">
        <v>0.97</v>
      </c>
      <c r="B15" s="39">
        <v>1</v>
      </c>
      <c r="C15" s="35">
        <v>80.08</v>
      </c>
      <c r="D15" s="45">
        <v>100</v>
      </c>
      <c r="F15" s="6"/>
      <c r="G15" s="6"/>
      <c r="H15" s="6"/>
      <c r="I15" s="6"/>
      <c r="J15" s="6"/>
      <c r="K15" s="6"/>
    </row>
    <row r="16" spans="1:11" x14ac:dyDescent="0.3">
      <c r="A16" s="35">
        <v>1.46</v>
      </c>
      <c r="B16" s="39">
        <v>1.5</v>
      </c>
      <c r="C16" s="35">
        <v>32.76</v>
      </c>
      <c r="D16" s="45">
        <v>50</v>
      </c>
      <c r="F16" s="6"/>
      <c r="G16" s="6"/>
      <c r="H16" s="6"/>
      <c r="I16" s="6"/>
      <c r="J16" s="6"/>
      <c r="K16" s="6"/>
    </row>
    <row r="17" spans="1:4" x14ac:dyDescent="0.3">
      <c r="A17" s="48"/>
      <c r="B17" s="48"/>
      <c r="C17" s="48"/>
      <c r="D17" s="6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FFB35-1110-4BE5-98B1-25E06A9D8E28}">
  <dimension ref="A1:K55"/>
  <sheetViews>
    <sheetView workbookViewId="0">
      <selection activeCell="C1" sqref="C1"/>
    </sheetView>
  </sheetViews>
  <sheetFormatPr baseColWidth="10" defaultRowHeight="14.4" x14ac:dyDescent="0.3"/>
  <cols>
    <col min="1" max="1" width="18.44140625" customWidth="1"/>
    <col min="7" max="7" width="20.5546875" customWidth="1"/>
    <col min="8" max="8" width="28" customWidth="1"/>
    <col min="11" max="11" width="14.109375" customWidth="1"/>
  </cols>
  <sheetData>
    <row r="1" spans="1:11" ht="15" thickBot="1" x14ac:dyDescent="0.35">
      <c r="A1" s="22" t="s">
        <v>110</v>
      </c>
      <c r="B1" s="22" t="s">
        <v>109</v>
      </c>
      <c r="C1" s="49" t="s">
        <v>160</v>
      </c>
      <c r="D1" s="22" t="s">
        <v>39</v>
      </c>
      <c r="E1" s="49" t="s">
        <v>113</v>
      </c>
      <c r="F1" s="22" t="s">
        <v>40</v>
      </c>
      <c r="G1" s="117" t="s">
        <v>41</v>
      </c>
      <c r="H1" s="160" t="s">
        <v>159</v>
      </c>
      <c r="I1" s="161" t="s">
        <v>115</v>
      </c>
      <c r="J1" s="162" t="s">
        <v>158</v>
      </c>
      <c r="K1" s="162" t="s">
        <v>116</v>
      </c>
    </row>
    <row r="2" spans="1:11" ht="15" thickBot="1" x14ac:dyDescent="0.35">
      <c r="A2" s="26"/>
      <c r="B2" s="26"/>
      <c r="C2" s="52" t="s">
        <v>33</v>
      </c>
      <c r="D2" s="26"/>
      <c r="E2" s="50"/>
      <c r="F2" s="26"/>
      <c r="G2" s="26"/>
      <c r="H2" s="179"/>
      <c r="K2" s="164"/>
    </row>
    <row r="3" spans="1:11" ht="15" thickBot="1" x14ac:dyDescent="0.35">
      <c r="A3" s="29" t="s">
        <v>44</v>
      </c>
      <c r="B3" s="28">
        <v>4.0640000000000001</v>
      </c>
      <c r="C3" s="58">
        <v>4</v>
      </c>
      <c r="D3" s="59">
        <v>2</v>
      </c>
      <c r="E3" s="59">
        <v>2</v>
      </c>
      <c r="F3" s="29"/>
      <c r="G3" s="91"/>
      <c r="H3" s="4" t="s">
        <v>67</v>
      </c>
      <c r="I3" s="193">
        <v>3.6</v>
      </c>
      <c r="J3" s="191">
        <v>2</v>
      </c>
      <c r="K3" s="94">
        <v>2</v>
      </c>
    </row>
    <row r="4" spans="1:11" ht="15" thickBot="1" x14ac:dyDescent="0.35">
      <c r="A4" s="29"/>
      <c r="B4" s="28">
        <v>8.1280000000000001</v>
      </c>
      <c r="C4" s="58">
        <v>8.1</v>
      </c>
      <c r="D4" s="59">
        <v>2</v>
      </c>
      <c r="E4" s="59">
        <f>SUM(D4)</f>
        <v>2</v>
      </c>
      <c r="F4" s="29"/>
      <c r="G4" s="91"/>
      <c r="H4" s="187" t="s">
        <v>117</v>
      </c>
      <c r="I4" s="192">
        <v>4</v>
      </c>
      <c r="J4" s="95">
        <v>2</v>
      </c>
      <c r="K4" s="96">
        <v>2</v>
      </c>
    </row>
    <row r="5" spans="1:11" ht="15" thickBot="1" x14ac:dyDescent="0.35">
      <c r="A5" s="29"/>
      <c r="B5" s="28"/>
      <c r="C5" s="28"/>
      <c r="D5" s="29"/>
      <c r="E5" s="53"/>
      <c r="F5" s="29"/>
      <c r="G5" s="91"/>
      <c r="H5" s="181" t="s">
        <v>118</v>
      </c>
      <c r="I5" s="120">
        <v>4.0999999999999996</v>
      </c>
      <c r="J5" s="97">
        <v>1</v>
      </c>
      <c r="K5" s="165"/>
    </row>
    <row r="6" spans="1:11" ht="15" thickBot="1" x14ac:dyDescent="0.35">
      <c r="A6" s="29" t="s">
        <v>51</v>
      </c>
      <c r="B6" s="28">
        <v>5.588000000000001</v>
      </c>
      <c r="C6" s="60">
        <v>5.6</v>
      </c>
      <c r="D6" s="61">
        <v>2</v>
      </c>
      <c r="E6" s="62">
        <f>SUM(D6,D22,D23,D25,D33,D34)</f>
        <v>9</v>
      </c>
      <c r="F6" s="55" t="s">
        <v>52</v>
      </c>
      <c r="G6" s="91" t="s">
        <v>114</v>
      </c>
      <c r="H6" s="184" t="s">
        <v>117</v>
      </c>
      <c r="I6" s="185">
        <v>4.0999999999999996</v>
      </c>
      <c r="J6" s="186">
        <v>1</v>
      </c>
      <c r="K6" s="98">
        <v>2</v>
      </c>
    </row>
    <row r="7" spans="1:11" ht="15" thickBot="1" x14ac:dyDescent="0.35">
      <c r="A7" s="29" t="s">
        <v>44</v>
      </c>
      <c r="B7" s="28">
        <v>9.6519999999999992</v>
      </c>
      <c r="C7" s="51">
        <v>9.6999999999999993</v>
      </c>
      <c r="D7" s="54">
        <v>2</v>
      </c>
      <c r="E7" s="56">
        <f>SUM(D7)</f>
        <v>2</v>
      </c>
      <c r="F7" s="29" t="s">
        <v>55</v>
      </c>
      <c r="G7" s="91" t="s">
        <v>56</v>
      </c>
      <c r="H7" s="4" t="s">
        <v>67</v>
      </c>
      <c r="I7" s="122">
        <v>4.5999999999999996</v>
      </c>
      <c r="J7" s="190">
        <v>8</v>
      </c>
      <c r="K7" s="183"/>
    </row>
    <row r="8" spans="1:11" ht="15" thickBot="1" x14ac:dyDescent="0.35">
      <c r="A8" s="29"/>
      <c r="B8" s="28"/>
      <c r="C8" s="28"/>
      <c r="D8" s="29"/>
      <c r="E8" s="53"/>
      <c r="F8" s="29"/>
      <c r="G8" s="91"/>
      <c r="H8" s="187" t="s">
        <v>118</v>
      </c>
      <c r="I8" s="188">
        <v>4.5999999999999996</v>
      </c>
      <c r="J8" s="189">
        <v>1</v>
      </c>
      <c r="K8" s="167"/>
    </row>
    <row r="9" spans="1:11" ht="15" thickBot="1" x14ac:dyDescent="0.35">
      <c r="A9" s="29" t="s">
        <v>59</v>
      </c>
      <c r="B9" s="28">
        <v>5.08</v>
      </c>
      <c r="C9" s="65">
        <v>5.0999999999999996</v>
      </c>
      <c r="D9" s="66">
        <v>1</v>
      </c>
      <c r="E9" s="67"/>
      <c r="F9" s="55"/>
      <c r="G9" s="91"/>
      <c r="H9" s="181" t="s">
        <v>117</v>
      </c>
      <c r="I9" s="122">
        <v>4.5999999999999996</v>
      </c>
      <c r="J9" s="100">
        <v>1</v>
      </c>
      <c r="K9" s="101">
        <f>SUM(J7:J9)</f>
        <v>10</v>
      </c>
    </row>
    <row r="10" spans="1:11" x14ac:dyDescent="0.3">
      <c r="A10" s="29" t="s">
        <v>61</v>
      </c>
      <c r="B10" s="28">
        <v>5.08</v>
      </c>
      <c r="C10" s="65">
        <v>5.0999999999999996</v>
      </c>
      <c r="D10" s="66">
        <v>1</v>
      </c>
      <c r="E10" s="68"/>
      <c r="F10" s="55"/>
      <c r="G10" s="91"/>
      <c r="H10" s="181" t="s">
        <v>119</v>
      </c>
      <c r="I10" s="123">
        <v>5.0999999999999996</v>
      </c>
      <c r="J10" s="99">
        <v>1</v>
      </c>
      <c r="K10" s="166"/>
    </row>
    <row r="11" spans="1:11" ht="15" thickBot="1" x14ac:dyDescent="0.35">
      <c r="A11" s="29" t="s">
        <v>44</v>
      </c>
      <c r="B11" s="28">
        <v>5.08</v>
      </c>
      <c r="C11" s="65">
        <v>5.0999999999999996</v>
      </c>
      <c r="D11" s="66">
        <v>2</v>
      </c>
      <c r="E11" s="69">
        <v>7</v>
      </c>
      <c r="F11" s="55"/>
      <c r="G11" s="91"/>
      <c r="H11" s="181" t="s">
        <v>118</v>
      </c>
      <c r="I11" s="124">
        <v>5.0999999999999996</v>
      </c>
      <c r="J11" s="66">
        <v>1</v>
      </c>
      <c r="K11" s="168"/>
    </row>
    <row r="12" spans="1:11" ht="15" thickBot="1" x14ac:dyDescent="0.35">
      <c r="A12" s="29"/>
      <c r="B12" s="28"/>
      <c r="C12" s="51"/>
      <c r="D12" s="29"/>
      <c r="E12" s="56"/>
      <c r="F12" s="29"/>
      <c r="G12" s="91"/>
      <c r="H12" s="181" t="s">
        <v>117</v>
      </c>
      <c r="I12" s="125">
        <v>5.0999999999999996</v>
      </c>
      <c r="J12" s="102">
        <v>4</v>
      </c>
      <c r="K12" s="103">
        <f>SUM(J10:J12)</f>
        <v>6</v>
      </c>
    </row>
    <row r="13" spans="1:11" x14ac:dyDescent="0.3">
      <c r="A13" s="29"/>
      <c r="B13" s="28">
        <v>7.62</v>
      </c>
      <c r="C13" s="51">
        <v>7.6</v>
      </c>
      <c r="D13" s="29">
        <v>2</v>
      </c>
      <c r="E13" s="54">
        <v>2</v>
      </c>
      <c r="F13" s="29"/>
      <c r="G13" s="91"/>
      <c r="H13" s="181"/>
      <c r="K13" s="164"/>
    </row>
    <row r="14" spans="1:11" x14ac:dyDescent="0.3">
      <c r="A14" s="29" t="s">
        <v>48</v>
      </c>
      <c r="B14" s="28">
        <v>9.1440000000000001</v>
      </c>
      <c r="C14" s="51">
        <v>9.1</v>
      </c>
      <c r="D14" s="29">
        <v>2</v>
      </c>
      <c r="E14" s="54">
        <v>2</v>
      </c>
      <c r="F14" s="29"/>
      <c r="G14" s="91"/>
      <c r="H14" s="181" t="s">
        <v>122</v>
      </c>
      <c r="I14" s="126">
        <v>5.6</v>
      </c>
      <c r="J14" s="63">
        <v>2</v>
      </c>
      <c r="K14" s="168"/>
    </row>
    <row r="15" spans="1:11" ht="15" thickBot="1" x14ac:dyDescent="0.35">
      <c r="A15" s="29" t="s">
        <v>44</v>
      </c>
      <c r="B15" s="28">
        <v>5.08</v>
      </c>
      <c r="C15" s="65">
        <v>5.0999999999999996</v>
      </c>
      <c r="D15" s="70">
        <v>2</v>
      </c>
      <c r="E15" s="71"/>
      <c r="F15" s="29"/>
      <c r="G15" s="91"/>
      <c r="H15" s="181" t="s">
        <v>117</v>
      </c>
      <c r="I15" s="126">
        <v>5.6</v>
      </c>
      <c r="J15" s="63">
        <v>2</v>
      </c>
      <c r="K15" s="167"/>
    </row>
    <row r="16" spans="1:11" ht="15" thickBot="1" x14ac:dyDescent="0.35">
      <c r="A16" s="29" t="s">
        <v>67</v>
      </c>
      <c r="B16" s="28">
        <v>4.5720000000000001</v>
      </c>
      <c r="C16" s="72">
        <v>4.5999999999999996</v>
      </c>
      <c r="D16" s="73">
        <v>8</v>
      </c>
      <c r="E16" s="74">
        <f>SUM(D16,D26,D27)</f>
        <v>10</v>
      </c>
      <c r="F16" s="55"/>
      <c r="G16" s="91"/>
      <c r="H16" s="181"/>
      <c r="I16" s="126"/>
      <c r="J16" s="61"/>
      <c r="K16" s="168"/>
    </row>
    <row r="17" spans="1:11" ht="15" thickBot="1" x14ac:dyDescent="0.35">
      <c r="A17" s="29"/>
      <c r="B17" s="28"/>
      <c r="C17" s="51"/>
      <c r="D17" s="29"/>
      <c r="E17" s="57"/>
      <c r="F17" s="29"/>
      <c r="G17" s="91"/>
      <c r="H17" s="181" t="s">
        <v>120</v>
      </c>
      <c r="I17" s="126">
        <v>5.6</v>
      </c>
      <c r="J17" s="63">
        <v>1</v>
      </c>
      <c r="K17" s="169"/>
    </row>
    <row r="18" spans="1:11" ht="15" thickBot="1" x14ac:dyDescent="0.35">
      <c r="A18" s="29" t="s">
        <v>69</v>
      </c>
      <c r="B18" s="28">
        <v>6.604000000000001</v>
      </c>
      <c r="C18" s="76">
        <v>6.6</v>
      </c>
      <c r="D18" s="77">
        <v>1</v>
      </c>
      <c r="E18" s="78">
        <f>SUM(D18,D28,D37)</f>
        <v>3</v>
      </c>
      <c r="F18" s="55"/>
      <c r="G18" s="91"/>
      <c r="H18" s="181" t="s">
        <v>121</v>
      </c>
      <c r="I18" s="127">
        <v>5.6</v>
      </c>
      <c r="J18" s="104">
        <v>2</v>
      </c>
      <c r="K18" s="167"/>
    </row>
    <row r="19" spans="1:11" ht="15" thickBot="1" x14ac:dyDescent="0.35">
      <c r="A19" s="29"/>
      <c r="B19" s="28"/>
      <c r="C19" s="51"/>
      <c r="D19" s="29"/>
      <c r="E19" s="56"/>
      <c r="F19" s="29"/>
      <c r="G19" s="91"/>
      <c r="H19" s="181" t="s">
        <v>153</v>
      </c>
      <c r="I19" s="128">
        <v>5.6</v>
      </c>
      <c r="J19" s="105">
        <v>2</v>
      </c>
      <c r="K19" s="106">
        <f>SUM(J14:J19)</f>
        <v>9</v>
      </c>
    </row>
    <row r="20" spans="1:11" ht="15" thickBot="1" x14ac:dyDescent="0.35">
      <c r="A20" s="29" t="s">
        <v>72</v>
      </c>
      <c r="B20" s="28">
        <v>7.62</v>
      </c>
      <c r="C20" s="51">
        <v>7.6</v>
      </c>
      <c r="D20" s="54">
        <v>2</v>
      </c>
      <c r="E20" s="54">
        <v>2</v>
      </c>
      <c r="F20" s="29"/>
      <c r="G20" s="91"/>
      <c r="H20" s="181" t="s">
        <v>123</v>
      </c>
      <c r="I20" s="129">
        <v>6.1</v>
      </c>
      <c r="J20" s="107">
        <v>2</v>
      </c>
      <c r="K20" s="169"/>
    </row>
    <row r="21" spans="1:11" ht="15" thickBot="1" x14ac:dyDescent="0.35">
      <c r="A21" s="29"/>
      <c r="B21" s="28"/>
      <c r="C21" s="28"/>
      <c r="D21" s="29"/>
      <c r="E21" s="53"/>
      <c r="F21" s="29"/>
      <c r="G21" s="91"/>
      <c r="H21" s="181" t="s">
        <v>118</v>
      </c>
      <c r="I21" s="130">
        <v>6.1</v>
      </c>
      <c r="J21" s="109">
        <v>1</v>
      </c>
      <c r="K21" s="110">
        <f>SUM(J20:J21)</f>
        <v>3</v>
      </c>
    </row>
    <row r="22" spans="1:11" ht="15" thickBot="1" x14ac:dyDescent="0.35">
      <c r="A22" s="29" t="s">
        <v>44</v>
      </c>
      <c r="B22" s="28">
        <v>5.588000000000001</v>
      </c>
      <c r="C22" s="60">
        <v>5.6</v>
      </c>
      <c r="D22" s="61">
        <v>1</v>
      </c>
      <c r="E22" s="62">
        <f>SUM(D22,D23,D25,D33,D34)</f>
        <v>7</v>
      </c>
      <c r="F22" s="55"/>
      <c r="G22" s="91"/>
      <c r="H22" s="181" t="s">
        <v>123</v>
      </c>
      <c r="I22" s="131">
        <v>6.6</v>
      </c>
      <c r="J22" s="108">
        <v>1</v>
      </c>
      <c r="K22" s="170"/>
    </row>
    <row r="23" spans="1:11" ht="15" thickBot="1" x14ac:dyDescent="0.35">
      <c r="A23" s="29" t="s">
        <v>61</v>
      </c>
      <c r="B23" s="28">
        <v>5.588000000000001</v>
      </c>
      <c r="C23" s="60">
        <v>5.6</v>
      </c>
      <c r="D23" s="63">
        <v>1</v>
      </c>
      <c r="E23" s="84"/>
      <c r="F23" s="29" t="s">
        <v>77</v>
      </c>
      <c r="G23" s="91" t="s">
        <v>53</v>
      </c>
      <c r="H23" s="181" t="s">
        <v>118</v>
      </c>
      <c r="I23" s="132">
        <v>6.6</v>
      </c>
      <c r="J23" s="111">
        <v>1</v>
      </c>
      <c r="K23" s="171"/>
    </row>
    <row r="24" spans="1:11" ht="15" thickBot="1" x14ac:dyDescent="0.35">
      <c r="A24" s="29" t="s">
        <v>76</v>
      </c>
      <c r="B24" s="28">
        <v>6.0960000000000001</v>
      </c>
      <c r="C24" s="88">
        <v>6.1</v>
      </c>
      <c r="D24" s="89">
        <v>2</v>
      </c>
      <c r="E24" s="90">
        <f>SUM(D24,D29)</f>
        <v>3</v>
      </c>
      <c r="F24" s="55" t="s">
        <v>55</v>
      </c>
      <c r="G24" s="91" t="s">
        <v>56</v>
      </c>
      <c r="H24" s="181" t="s">
        <v>69</v>
      </c>
      <c r="I24" s="133">
        <v>6.6</v>
      </c>
      <c r="J24" s="112">
        <v>1</v>
      </c>
      <c r="K24" s="92">
        <f>SUM(J22:J24)</f>
        <v>3</v>
      </c>
    </row>
    <row r="25" spans="1:11" ht="15" thickBot="1" x14ac:dyDescent="0.35">
      <c r="A25" s="29" t="s">
        <v>44</v>
      </c>
      <c r="B25" s="28">
        <v>5.588000000000001</v>
      </c>
      <c r="C25" s="60">
        <v>5.6</v>
      </c>
      <c r="D25" s="63">
        <v>1</v>
      </c>
      <c r="E25" s="64"/>
      <c r="F25" s="29"/>
      <c r="G25" s="91"/>
      <c r="H25" s="181" t="s">
        <v>123</v>
      </c>
      <c r="I25" s="118">
        <v>7.1</v>
      </c>
      <c r="J25" s="93">
        <v>1</v>
      </c>
      <c r="K25" s="94">
        <v>1</v>
      </c>
    </row>
    <row r="26" spans="1:11" ht="15" thickBot="1" x14ac:dyDescent="0.35">
      <c r="A26" s="29" t="s">
        <v>61</v>
      </c>
      <c r="B26" s="28">
        <v>4.5720000000000001</v>
      </c>
      <c r="C26" s="72">
        <v>4.5999999999999996</v>
      </c>
      <c r="D26" s="75">
        <v>1</v>
      </c>
      <c r="E26" s="75"/>
      <c r="F26" s="29"/>
      <c r="G26" s="91"/>
      <c r="H26" s="181" t="s">
        <v>118</v>
      </c>
      <c r="I26" s="120">
        <v>7.6</v>
      </c>
      <c r="J26" s="97">
        <v>2</v>
      </c>
      <c r="K26" s="172"/>
    </row>
    <row r="27" spans="1:11" ht="15" thickBot="1" x14ac:dyDescent="0.35">
      <c r="A27" s="29" t="s">
        <v>44</v>
      </c>
      <c r="B27" s="28">
        <v>4.5720000000000001</v>
      </c>
      <c r="C27" s="72">
        <v>4.5999999999999996</v>
      </c>
      <c r="D27" s="75">
        <v>1</v>
      </c>
      <c r="E27" s="75"/>
      <c r="F27" s="29"/>
      <c r="G27" s="91"/>
      <c r="H27" s="181" t="s">
        <v>117</v>
      </c>
      <c r="I27" s="121">
        <v>7.6</v>
      </c>
      <c r="J27" s="113">
        <v>2</v>
      </c>
      <c r="K27" s="98">
        <f>SUM(J26:J27)</f>
        <v>4</v>
      </c>
    </row>
    <row r="28" spans="1:11" ht="15" thickBot="1" x14ac:dyDescent="0.35">
      <c r="A28" s="29" t="s">
        <v>76</v>
      </c>
      <c r="B28" s="28">
        <v>6.604000000000001</v>
      </c>
      <c r="C28" s="76">
        <v>6.6</v>
      </c>
      <c r="D28" s="79">
        <v>1</v>
      </c>
      <c r="E28" s="79"/>
      <c r="F28" s="29"/>
      <c r="G28" s="91"/>
      <c r="H28" s="181" t="s">
        <v>118</v>
      </c>
      <c r="I28" s="119">
        <v>8.1</v>
      </c>
      <c r="J28" s="95">
        <v>2</v>
      </c>
      <c r="K28" s="96">
        <f>SUM(J28)</f>
        <v>2</v>
      </c>
    </row>
    <row r="29" spans="1:11" ht="15" thickBot="1" x14ac:dyDescent="0.35">
      <c r="A29" s="29" t="s">
        <v>61</v>
      </c>
      <c r="B29" s="28">
        <v>6.0960000000000001</v>
      </c>
      <c r="C29" s="82">
        <v>6.1</v>
      </c>
      <c r="D29" s="83">
        <v>1</v>
      </c>
      <c r="E29" s="83"/>
      <c r="F29" s="29"/>
      <c r="G29" s="91"/>
      <c r="H29" s="181" t="s">
        <v>48</v>
      </c>
      <c r="I29" s="118">
        <v>9.1</v>
      </c>
      <c r="J29" s="93">
        <v>2</v>
      </c>
      <c r="K29" s="94">
        <v>2</v>
      </c>
    </row>
    <row r="30" spans="1:11" ht="15" thickBot="1" x14ac:dyDescent="0.35">
      <c r="A30" s="29"/>
      <c r="B30" s="28"/>
      <c r="C30" s="28"/>
      <c r="D30" s="29"/>
      <c r="E30" s="53"/>
      <c r="F30" s="29"/>
      <c r="G30" s="91"/>
      <c r="H30" s="182" t="s">
        <v>124</v>
      </c>
      <c r="I30" s="118">
        <v>9.6999999999999993</v>
      </c>
      <c r="J30" s="93">
        <v>2</v>
      </c>
      <c r="K30" s="94">
        <f>SUM(J30)</f>
        <v>2</v>
      </c>
    </row>
    <row r="31" spans="1:11" ht="15" thickBot="1" x14ac:dyDescent="0.35">
      <c r="A31" s="29" t="s">
        <v>61</v>
      </c>
      <c r="B31" s="28">
        <v>4.0640000000000001</v>
      </c>
      <c r="C31" s="80">
        <v>4.0999999999999996</v>
      </c>
      <c r="D31" s="85">
        <v>1</v>
      </c>
      <c r="E31" s="87">
        <v>2</v>
      </c>
      <c r="F31" s="55"/>
      <c r="G31" s="91"/>
      <c r="H31" s="180"/>
      <c r="I31" s="134"/>
      <c r="J31" s="114"/>
      <c r="K31" s="115"/>
    </row>
    <row r="32" spans="1:11" x14ac:dyDescent="0.3">
      <c r="A32" s="29" t="s">
        <v>44</v>
      </c>
      <c r="B32" s="28">
        <v>4.0640000000000001</v>
      </c>
      <c r="C32" s="80">
        <v>4.0999999999999996</v>
      </c>
      <c r="D32" s="81">
        <v>1</v>
      </c>
      <c r="E32" s="86"/>
      <c r="F32" s="29"/>
      <c r="G32" s="91"/>
      <c r="H32" s="163"/>
      <c r="I32" s="135"/>
      <c r="J32" s="29"/>
      <c r="K32" s="173"/>
    </row>
    <row r="33" spans="1:11" x14ac:dyDescent="0.3">
      <c r="A33" s="29" t="s">
        <v>85</v>
      </c>
      <c r="B33" s="28">
        <v>5.588000000000001</v>
      </c>
      <c r="C33" s="60">
        <v>5.6</v>
      </c>
      <c r="D33" s="63">
        <v>2</v>
      </c>
      <c r="E33" s="63"/>
      <c r="F33" s="29"/>
      <c r="G33" s="91"/>
      <c r="H33" s="163"/>
      <c r="I33" s="136"/>
      <c r="J33" s="29"/>
      <c r="K33" s="174"/>
    </row>
    <row r="34" spans="1:11" x14ac:dyDescent="0.3">
      <c r="A34" s="29" t="s">
        <v>87</v>
      </c>
      <c r="B34" s="28">
        <v>5.588000000000001</v>
      </c>
      <c r="C34" s="60">
        <v>5.6</v>
      </c>
      <c r="D34" s="63">
        <v>2</v>
      </c>
      <c r="E34" s="63"/>
      <c r="F34" s="29"/>
      <c r="G34" s="91"/>
      <c r="H34" s="163"/>
      <c r="I34" s="136"/>
      <c r="J34" s="29"/>
      <c r="K34" s="174"/>
    </row>
    <row r="35" spans="1:11" x14ac:dyDescent="0.3">
      <c r="A35" s="29" t="s">
        <v>76</v>
      </c>
      <c r="B35" s="28">
        <v>7.1120000000000001</v>
      </c>
      <c r="C35" s="51">
        <v>7.1</v>
      </c>
      <c r="D35" s="29">
        <v>1</v>
      </c>
      <c r="E35" s="54">
        <v>1</v>
      </c>
      <c r="F35" s="29" t="s">
        <v>89</v>
      </c>
      <c r="G35" s="91" t="s">
        <v>90</v>
      </c>
      <c r="H35" s="163"/>
      <c r="I35" s="136"/>
      <c r="J35" s="29"/>
      <c r="K35" s="174"/>
    </row>
    <row r="36" spans="1:11" x14ac:dyDescent="0.3">
      <c r="A36" s="29"/>
      <c r="B36" s="28"/>
      <c r="C36" s="51"/>
      <c r="D36" s="29"/>
      <c r="E36" s="54"/>
      <c r="F36" s="29"/>
      <c r="G36" s="91"/>
      <c r="H36" s="163"/>
      <c r="I36" s="135"/>
      <c r="J36" s="29"/>
      <c r="K36" s="175"/>
    </row>
    <row r="37" spans="1:11" x14ac:dyDescent="0.3">
      <c r="A37" s="29" t="s">
        <v>61</v>
      </c>
      <c r="B37" s="28">
        <v>6.604000000000001</v>
      </c>
      <c r="C37" s="76">
        <v>6.6</v>
      </c>
      <c r="D37" s="79">
        <v>1</v>
      </c>
      <c r="E37" s="79"/>
      <c r="F37" s="29"/>
      <c r="G37" s="91"/>
      <c r="H37" s="163"/>
      <c r="I37" s="135"/>
      <c r="J37" s="29"/>
      <c r="K37" s="175"/>
    </row>
    <row r="38" spans="1:11" x14ac:dyDescent="0.3">
      <c r="A38" s="29" t="s">
        <v>67</v>
      </c>
      <c r="B38" s="28">
        <v>3.556</v>
      </c>
      <c r="C38" s="51">
        <v>3.6</v>
      </c>
      <c r="D38" s="29">
        <v>2</v>
      </c>
      <c r="E38" s="54">
        <v>2</v>
      </c>
      <c r="F38" s="29"/>
      <c r="G38" s="91"/>
      <c r="H38" s="163"/>
      <c r="I38" s="136"/>
      <c r="J38" s="29"/>
      <c r="K38" s="174"/>
    </row>
    <row r="39" spans="1:11" x14ac:dyDescent="0.3">
      <c r="A39" s="29"/>
      <c r="B39" s="28"/>
      <c r="C39" s="51"/>
      <c r="D39" s="29"/>
      <c r="E39" s="54"/>
      <c r="F39" s="29"/>
      <c r="G39" s="91"/>
      <c r="H39" s="163"/>
      <c r="I39" s="136"/>
      <c r="J39" s="29"/>
      <c r="K39" s="174"/>
    </row>
    <row r="40" spans="1:11" x14ac:dyDescent="0.3">
      <c r="A40" s="29"/>
      <c r="B40" s="28"/>
      <c r="C40" s="51"/>
      <c r="D40" s="29"/>
      <c r="E40" s="54"/>
      <c r="F40" s="29"/>
      <c r="G40" s="91"/>
      <c r="H40" s="163"/>
      <c r="I40" s="136"/>
      <c r="J40" s="29"/>
      <c r="K40" s="174"/>
    </row>
    <row r="41" spans="1:11" x14ac:dyDescent="0.3">
      <c r="A41" s="29"/>
      <c r="B41" s="28"/>
      <c r="C41" s="51"/>
      <c r="D41" s="29"/>
      <c r="E41" s="54"/>
      <c r="F41" s="29"/>
      <c r="G41" s="91"/>
      <c r="H41" s="163"/>
      <c r="I41" s="136"/>
      <c r="J41" s="29"/>
      <c r="K41" s="174"/>
    </row>
    <row r="42" spans="1:11" x14ac:dyDescent="0.3">
      <c r="A42" s="29"/>
      <c r="B42" s="28"/>
      <c r="C42" s="51"/>
      <c r="D42" s="29"/>
      <c r="E42" s="54"/>
      <c r="F42" s="29"/>
      <c r="G42" s="91"/>
      <c r="H42" s="163"/>
      <c r="I42" s="136"/>
      <c r="J42" s="29"/>
      <c r="K42" s="174"/>
    </row>
    <row r="43" spans="1:11" x14ac:dyDescent="0.3">
      <c r="A43" s="29"/>
      <c r="B43" s="28"/>
      <c r="C43" s="51"/>
      <c r="D43" s="29"/>
      <c r="E43" s="54"/>
      <c r="F43" s="29"/>
      <c r="G43" s="91"/>
      <c r="H43" s="163"/>
      <c r="I43" s="136"/>
      <c r="J43" s="29"/>
      <c r="K43" s="174"/>
    </row>
    <row r="44" spans="1:11" x14ac:dyDescent="0.3">
      <c r="A44" s="29"/>
      <c r="B44" s="28"/>
      <c r="C44" s="51"/>
      <c r="D44" s="29"/>
      <c r="E44" s="54"/>
      <c r="F44" s="29"/>
      <c r="G44" s="91"/>
      <c r="H44" s="163"/>
      <c r="I44" s="136"/>
      <c r="J44" s="29"/>
      <c r="K44" s="174"/>
    </row>
    <row r="45" spans="1:11" x14ac:dyDescent="0.3">
      <c r="A45" s="29"/>
      <c r="B45" s="28"/>
      <c r="C45" s="51"/>
      <c r="D45" s="29"/>
      <c r="E45" s="54"/>
      <c r="F45" s="29"/>
      <c r="G45" s="91"/>
      <c r="H45" s="163"/>
      <c r="I45" s="136"/>
      <c r="J45" s="29"/>
      <c r="K45" s="174"/>
    </row>
    <row r="46" spans="1:11" x14ac:dyDescent="0.3">
      <c r="A46" s="29" t="s">
        <v>61</v>
      </c>
      <c r="B46" s="28">
        <v>8.1280000000000001</v>
      </c>
      <c r="C46" s="51"/>
      <c r="D46" s="29">
        <v>2</v>
      </c>
      <c r="E46" s="54"/>
      <c r="F46" s="29"/>
      <c r="G46" s="91"/>
      <c r="H46" s="163"/>
      <c r="I46" s="136"/>
      <c r="J46" s="29">
        <v>2</v>
      </c>
      <c r="K46" s="174"/>
    </row>
    <row r="47" spans="1:11" x14ac:dyDescent="0.3">
      <c r="A47" s="29" t="s">
        <v>44</v>
      </c>
      <c r="B47" s="28">
        <v>4.0640000000000001</v>
      </c>
      <c r="C47" s="51"/>
      <c r="D47" s="29">
        <v>2</v>
      </c>
      <c r="E47" s="54"/>
      <c r="F47" s="29"/>
      <c r="G47" s="91"/>
      <c r="H47" s="163"/>
      <c r="I47" s="136"/>
      <c r="J47" s="29">
        <v>2</v>
      </c>
      <c r="K47" s="174"/>
    </row>
    <row r="48" spans="1:11" x14ac:dyDescent="0.3">
      <c r="A48" s="29"/>
      <c r="B48" s="28"/>
      <c r="C48" s="51"/>
      <c r="D48" s="29"/>
      <c r="E48" s="54"/>
      <c r="F48" s="29"/>
      <c r="G48" s="91"/>
      <c r="H48" s="163"/>
      <c r="I48" s="136"/>
      <c r="J48" s="29"/>
      <c r="K48" s="174"/>
    </row>
    <row r="49" spans="1:11" x14ac:dyDescent="0.3">
      <c r="A49" s="29" t="s">
        <v>61</v>
      </c>
      <c r="B49" s="28">
        <v>5.08</v>
      </c>
      <c r="C49" s="51"/>
      <c r="D49" s="29">
        <v>2</v>
      </c>
      <c r="E49" s="54"/>
      <c r="F49" s="29"/>
      <c r="G49" s="91"/>
      <c r="H49" s="163"/>
      <c r="I49" s="136"/>
      <c r="J49" s="29">
        <v>2</v>
      </c>
      <c r="K49" s="174"/>
    </row>
    <row r="50" spans="1:11" ht="15" thickBot="1" x14ac:dyDescent="0.35">
      <c r="A50" s="29" t="s">
        <v>44</v>
      </c>
      <c r="B50" s="28">
        <v>6.0960000000000001</v>
      </c>
      <c r="C50" s="51"/>
      <c r="D50" s="29">
        <v>2</v>
      </c>
      <c r="E50" s="54"/>
      <c r="F50" s="29"/>
      <c r="G50" s="91"/>
      <c r="H50" s="176"/>
      <c r="I50" s="177"/>
      <c r="J50" s="31">
        <v>2</v>
      </c>
      <c r="K50" s="178"/>
    </row>
    <row r="51" spans="1:11" x14ac:dyDescent="0.3">
      <c r="A51" s="29"/>
      <c r="B51" s="28"/>
      <c r="C51" s="28"/>
      <c r="D51" s="29"/>
      <c r="E51" s="29">
        <f>SUM(E3:E50)</f>
        <v>56</v>
      </c>
      <c r="F51" s="29"/>
      <c r="G51" s="29"/>
      <c r="H51" s="116"/>
    </row>
    <row r="52" spans="1:11" x14ac:dyDescent="0.3">
      <c r="A52" s="29"/>
      <c r="B52" s="28"/>
      <c r="C52" s="28"/>
      <c r="D52" s="29"/>
      <c r="E52" s="29"/>
      <c r="F52" s="29"/>
      <c r="G52" s="29"/>
      <c r="H52" s="116"/>
    </row>
    <row r="53" spans="1:11" x14ac:dyDescent="0.3">
      <c r="A53" s="29"/>
      <c r="B53" s="28"/>
      <c r="C53" s="28"/>
      <c r="D53" s="29"/>
      <c r="E53" s="29"/>
      <c r="F53" s="29"/>
      <c r="G53" s="29"/>
      <c r="H53" s="116"/>
    </row>
    <row r="54" spans="1:11" x14ac:dyDescent="0.3">
      <c r="A54" s="29"/>
      <c r="B54" s="28"/>
      <c r="C54" s="28"/>
      <c r="D54" s="29"/>
      <c r="E54" s="29"/>
      <c r="F54" s="29"/>
      <c r="G54" s="29"/>
      <c r="H54" s="116"/>
    </row>
    <row r="55" spans="1:11" ht="15" thickBot="1" x14ac:dyDescent="0.35">
      <c r="A55" s="29"/>
      <c r="B55" s="30"/>
      <c r="C55" s="30"/>
      <c r="D55" s="31"/>
      <c r="E55" s="53"/>
      <c r="F55" s="29"/>
      <c r="G55" s="29"/>
      <c r="H55" s="116"/>
    </row>
  </sheetData>
  <sortState xmlns:xlrd2="http://schemas.microsoft.com/office/spreadsheetml/2017/richdata2" ref="I3:K50">
    <sortCondition ref="I3:I50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Masten &amp; Rahen</vt:lpstr>
      <vt:lpstr>Rigging &amp; Blocks</vt:lpstr>
      <vt:lpstr>Ropes Produktion</vt:lpstr>
      <vt:lpstr>Blocks Produktion</vt:lpstr>
      <vt:lpstr>'Rigging &amp; Blocks'!Druckbereich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Joachim Sztochaj</cp:lastModifiedBy>
  <cp:lastPrinted>2022-03-15T16:05:17Z</cp:lastPrinted>
  <dcterms:created xsi:type="dcterms:W3CDTF">2021-01-17T11:38:52Z</dcterms:created>
  <dcterms:modified xsi:type="dcterms:W3CDTF">2024-05-30T10:43:55Z</dcterms:modified>
</cp:coreProperties>
</file>