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Modellbau Schiffe\Cutter\Cutter Canons\"/>
    </mc:Choice>
  </mc:AlternateContent>
  <xr:revisionPtr revIDLastSave="0" documentId="13_ncr:1_{5E46D5FD-4D84-47BA-99B1-CA9892CD9E1E}" xr6:coauthVersionLast="34" xr6:coauthVersionMax="34" xr10:uidLastSave="{00000000-0000-0000-0000-000000000000}"/>
  <bookViews>
    <workbookView xWindow="120" yWindow="45" windowWidth="23715" windowHeight="10035" xr2:uid="{00000000-000D-0000-FFFF-FFFF00000000}"/>
  </bookViews>
  <sheets>
    <sheet name="Kanonen Armstrong" sheetId="1" r:id="rId1"/>
    <sheet name="Tabelle1" sheetId="4" r:id="rId2"/>
    <sheet name="Tabelle2" sheetId="2" r:id="rId3"/>
    <sheet name="Tabelle3" sheetId="3" r:id="rId4"/>
  </sheets>
  <calcPr calcId="179021"/>
</workbook>
</file>

<file path=xl/calcChain.xml><?xml version="1.0" encoding="utf-8"?>
<calcChain xmlns="http://schemas.openxmlformats.org/spreadsheetml/2006/main">
  <c r="P153" i="1" l="1"/>
  <c r="M163" i="1" l="1"/>
  <c r="M151" i="1"/>
  <c r="E58" i="1" l="1"/>
  <c r="E66" i="1"/>
  <c r="N163" i="1" l="1"/>
  <c r="O163" i="1" s="1"/>
  <c r="N151" i="1"/>
  <c r="O151" i="1" s="1"/>
  <c r="M152" i="1"/>
  <c r="N152" i="1" s="1"/>
  <c r="O152" i="1" s="1"/>
  <c r="M153" i="1"/>
  <c r="N153" i="1" s="1"/>
  <c r="O153" i="1" s="1"/>
  <c r="M154" i="1"/>
  <c r="N154" i="1" s="1"/>
  <c r="M155" i="1"/>
  <c r="N155" i="1" s="1"/>
  <c r="O155" i="1" s="1"/>
  <c r="M156" i="1"/>
  <c r="N156" i="1" s="1"/>
  <c r="O156" i="1" s="1"/>
  <c r="M157" i="1"/>
  <c r="N157" i="1" s="1"/>
  <c r="O157" i="1" s="1"/>
  <c r="M158" i="1"/>
  <c r="N158" i="1" s="1"/>
  <c r="O158" i="1" s="1"/>
  <c r="M159" i="1"/>
  <c r="N159" i="1" s="1"/>
  <c r="O159" i="1" s="1"/>
  <c r="M160" i="1"/>
  <c r="N160" i="1" s="1"/>
  <c r="O160" i="1" s="1"/>
  <c r="M161" i="1"/>
  <c r="N161" i="1" s="1"/>
  <c r="O161" i="1" s="1"/>
  <c r="M162" i="1"/>
  <c r="N162" i="1" s="1"/>
  <c r="O162" i="1" s="1"/>
  <c r="M164" i="1"/>
  <c r="N164" i="1" s="1"/>
  <c r="O164" i="1" s="1"/>
  <c r="M165" i="1"/>
  <c r="N165" i="1" s="1"/>
  <c r="O165" i="1" s="1"/>
  <c r="M166" i="1"/>
  <c r="N166" i="1" s="1"/>
  <c r="O166" i="1" s="1"/>
  <c r="M167" i="1"/>
  <c r="N167" i="1" s="1"/>
  <c r="O167" i="1" s="1"/>
  <c r="M168" i="1"/>
  <c r="N168" i="1" s="1"/>
  <c r="O168" i="1" s="1"/>
  <c r="M169" i="1"/>
  <c r="N169" i="1" s="1"/>
  <c r="O169" i="1" s="1"/>
  <c r="M170" i="1"/>
  <c r="N170" i="1" s="1"/>
  <c r="O170" i="1" s="1"/>
  <c r="O154" i="1" l="1"/>
  <c r="D100" i="1"/>
  <c r="J89" i="1"/>
  <c r="V95" i="1"/>
  <c r="T95" i="1"/>
  <c r="R95" i="1"/>
  <c r="P95" i="1"/>
  <c r="N95" i="1"/>
  <c r="L95" i="1"/>
  <c r="J95" i="1"/>
  <c r="H95" i="1"/>
  <c r="F95" i="1"/>
  <c r="D96" i="1"/>
  <c r="P96" i="1" s="1"/>
  <c r="V92" i="1"/>
  <c r="T92" i="1"/>
  <c r="R92" i="1"/>
  <c r="P92" i="1"/>
  <c r="N92" i="1"/>
  <c r="L92" i="1"/>
  <c r="J92" i="1"/>
  <c r="H92" i="1"/>
  <c r="F92" i="1"/>
  <c r="D91" i="1"/>
  <c r="R91" i="1" s="1"/>
  <c r="F90" i="1"/>
  <c r="V89" i="1"/>
  <c r="T89" i="1"/>
  <c r="R89" i="1"/>
  <c r="P89" i="1"/>
  <c r="N89" i="1"/>
  <c r="L89" i="1"/>
  <c r="H89" i="1"/>
  <c r="F89" i="1"/>
  <c r="V87" i="1"/>
  <c r="T87" i="1"/>
  <c r="R87" i="1"/>
  <c r="P87" i="1"/>
  <c r="N87" i="1"/>
  <c r="L87" i="1"/>
  <c r="J87" i="1"/>
  <c r="H87" i="1"/>
  <c r="F87" i="1"/>
  <c r="F96" i="1" l="1"/>
  <c r="N96" i="1"/>
  <c r="V96" i="1"/>
  <c r="R96" i="1"/>
  <c r="J96" i="1"/>
  <c r="L91" i="1"/>
  <c r="T91" i="1"/>
  <c r="F91" i="1"/>
  <c r="N91" i="1"/>
  <c r="V91" i="1"/>
  <c r="H96" i="1"/>
  <c r="T96" i="1"/>
  <c r="H91" i="1"/>
  <c r="P91" i="1"/>
  <c r="J91" i="1"/>
  <c r="L96" i="1"/>
  <c r="E63" i="1"/>
  <c r="O63" i="1"/>
  <c r="Q63" i="1"/>
  <c r="S63" i="1"/>
  <c r="U63" i="1"/>
  <c r="I63" i="1"/>
  <c r="K63" i="1"/>
  <c r="M63" i="1"/>
  <c r="G63" i="1"/>
  <c r="F54" i="1"/>
  <c r="H54" i="1"/>
  <c r="J54" i="1"/>
  <c r="L54" i="1"/>
  <c r="N54" i="1"/>
  <c r="P54" i="1"/>
  <c r="R54" i="1"/>
  <c r="T54" i="1"/>
  <c r="U53" i="1"/>
  <c r="U54" i="1" s="1"/>
  <c r="S53" i="1"/>
  <c r="S54" i="1" s="1"/>
  <c r="Q53" i="1"/>
  <c r="Q54" i="1" s="1"/>
  <c r="O53" i="1"/>
  <c r="O54" i="1" s="1"/>
  <c r="M53" i="1"/>
  <c r="M54" i="1" s="1"/>
  <c r="K53" i="1"/>
  <c r="K54" i="1" s="1"/>
  <c r="I53" i="1"/>
  <c r="I54" i="1" s="1"/>
  <c r="G53" i="1"/>
  <c r="G54" i="1" s="1"/>
  <c r="E53" i="1"/>
  <c r="U37" i="1"/>
  <c r="U43" i="1" s="1"/>
  <c r="U48" i="1" s="1"/>
  <c r="U38" i="1"/>
  <c r="U44" i="1" s="1"/>
  <c r="U49" i="1" s="1"/>
  <c r="U36" i="1"/>
  <c r="U42" i="1" s="1"/>
  <c r="U47" i="1" s="1"/>
  <c r="S37" i="1"/>
  <c r="S43" i="1" s="1"/>
  <c r="S48" i="1" s="1"/>
  <c r="S38" i="1"/>
  <c r="S44" i="1" s="1"/>
  <c r="S49" i="1" s="1"/>
  <c r="S36" i="1"/>
  <c r="S42" i="1" s="1"/>
  <c r="S47" i="1" s="1"/>
  <c r="Q37" i="1"/>
  <c r="Q43" i="1" s="1"/>
  <c r="Q48" i="1" s="1"/>
  <c r="Q38" i="1"/>
  <c r="Q44" i="1" s="1"/>
  <c r="Q49" i="1" s="1"/>
  <c r="Q36" i="1"/>
  <c r="Q42" i="1" s="1"/>
  <c r="Q47" i="1" s="1"/>
  <c r="O37" i="1"/>
  <c r="O43" i="1" s="1"/>
  <c r="O48" i="1" s="1"/>
  <c r="O38" i="1"/>
  <c r="O44" i="1" s="1"/>
  <c r="O49" i="1" s="1"/>
  <c r="O36" i="1"/>
  <c r="O42" i="1" s="1"/>
  <c r="O47" i="1" s="1"/>
  <c r="M37" i="1"/>
  <c r="M43" i="1" s="1"/>
  <c r="M48" i="1" s="1"/>
  <c r="M38" i="1"/>
  <c r="M44" i="1" s="1"/>
  <c r="M49" i="1" s="1"/>
  <c r="M36" i="1"/>
  <c r="M42" i="1" s="1"/>
  <c r="M47" i="1" s="1"/>
  <c r="K37" i="1"/>
  <c r="K43" i="1" s="1"/>
  <c r="K48" i="1" s="1"/>
  <c r="K38" i="1"/>
  <c r="K44" i="1" s="1"/>
  <c r="K49" i="1" s="1"/>
  <c r="K36" i="1"/>
  <c r="K42" i="1" s="1"/>
  <c r="K47" i="1" s="1"/>
  <c r="I37" i="1"/>
  <c r="I43" i="1" s="1"/>
  <c r="I48" i="1" s="1"/>
  <c r="I38" i="1"/>
  <c r="I44" i="1" s="1"/>
  <c r="I49" i="1" s="1"/>
  <c r="I36" i="1"/>
  <c r="I42" i="1" s="1"/>
  <c r="I47" i="1" s="1"/>
  <c r="G37" i="1"/>
  <c r="G43" i="1" s="1"/>
  <c r="G48" i="1" s="1"/>
  <c r="G38" i="1"/>
  <c r="G44" i="1" s="1"/>
  <c r="G49" i="1" s="1"/>
  <c r="G36" i="1"/>
  <c r="G42" i="1" s="1"/>
  <c r="G47" i="1" s="1"/>
  <c r="E37" i="1"/>
  <c r="E43" i="1" s="1"/>
  <c r="E48" i="1" s="1"/>
  <c r="E38" i="1"/>
  <c r="E44" i="1" s="1"/>
  <c r="E49" i="1" s="1"/>
  <c r="E36" i="1"/>
  <c r="E42" i="1" s="1"/>
  <c r="E47" i="1" s="1"/>
  <c r="U34" i="1"/>
  <c r="S34" i="1"/>
  <c r="Q34" i="1"/>
  <c r="O34" i="1"/>
  <c r="M34" i="1"/>
  <c r="K34" i="1"/>
  <c r="I34" i="1"/>
  <c r="G34" i="1"/>
  <c r="E34" i="1"/>
  <c r="AC30" i="1"/>
  <c r="AC29" i="1"/>
  <c r="AA30" i="1"/>
  <c r="AA29" i="1"/>
  <c r="AA28" i="1"/>
  <c r="Y28" i="1"/>
  <c r="Y27" i="1"/>
  <c r="Y26" i="1"/>
  <c r="Y25" i="1"/>
  <c r="Y24" i="1"/>
  <c r="W26" i="1"/>
  <c r="W25" i="1"/>
  <c r="W24" i="1"/>
  <c r="U25" i="1"/>
  <c r="U24" i="1"/>
  <c r="S26" i="1"/>
  <c r="S25" i="1"/>
  <c r="S24" i="1"/>
  <c r="Q25" i="1"/>
  <c r="Q24" i="1"/>
  <c r="O24" i="1"/>
  <c r="M24" i="1"/>
  <c r="M23" i="1"/>
  <c r="K23" i="1"/>
  <c r="G22" i="1"/>
  <c r="E8" i="1"/>
  <c r="E9" i="1"/>
  <c r="G56" i="1" s="1"/>
  <c r="G64" i="1" s="1"/>
  <c r="G9" i="1"/>
  <c r="G57" i="1" s="1"/>
  <c r="G65" i="1" s="1"/>
  <c r="E10" i="1"/>
  <c r="I56" i="1" s="1"/>
  <c r="I64" i="1" s="1"/>
  <c r="G10" i="1"/>
  <c r="I57" i="1" s="1"/>
  <c r="I65" i="1" s="1"/>
  <c r="E11" i="1"/>
  <c r="K56" i="1" s="1"/>
  <c r="K64" i="1" s="1"/>
  <c r="G11" i="1"/>
  <c r="K57" i="1" s="1"/>
  <c r="K65" i="1" s="1"/>
  <c r="G14" i="1"/>
  <c r="Q57" i="1" s="1"/>
  <c r="Q65" i="1" s="1"/>
  <c r="G12" i="1"/>
  <c r="M57" i="1" s="1"/>
  <c r="M65" i="1" s="1"/>
  <c r="E12" i="1"/>
  <c r="M56" i="1" s="1"/>
  <c r="M64" i="1" s="1"/>
  <c r="E13" i="1"/>
  <c r="O56" i="1" s="1"/>
  <c r="O64" i="1" s="1"/>
  <c r="E14" i="1"/>
  <c r="Q56" i="1" s="1"/>
  <c r="Q64" i="1" s="1"/>
  <c r="E15" i="1"/>
  <c r="S56" i="1" s="1"/>
  <c r="S64" i="1" s="1"/>
  <c r="E16" i="1"/>
  <c r="U56" i="1" s="1"/>
  <c r="U64" i="1" s="1"/>
  <c r="E54" i="1" l="1"/>
  <c r="E62" i="1"/>
  <c r="E56" i="1"/>
  <c r="F2" i="1"/>
  <c r="E6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joszto</author>
  </authors>
  <commentList>
    <comment ref="C87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joszto:</t>
        </r>
        <r>
          <rPr>
            <sz val="9"/>
            <color indexed="81"/>
            <rFont val="Tahoma"/>
            <charset val="1"/>
          </rPr>
          <t xml:space="preserve">
Calibre nach Armstrong-Frederick</t>
        </r>
      </text>
    </comment>
  </commentList>
</comments>
</file>

<file path=xl/sharedStrings.xml><?xml version="1.0" encoding="utf-8"?>
<sst xmlns="http://schemas.openxmlformats.org/spreadsheetml/2006/main" count="163" uniqueCount="76">
  <si>
    <t>Armstrong-Frederick Canons 1760</t>
  </si>
  <si>
    <t>mm</t>
  </si>
  <si>
    <t>Nature/shot lbs</t>
  </si>
  <si>
    <t>Länge/mzl-Base ring</t>
  </si>
  <si>
    <t>foot</t>
  </si>
  <si>
    <t>Nature</t>
  </si>
  <si>
    <t>(lb)</t>
  </si>
  <si>
    <t>Proof charge (lb)</t>
  </si>
  <si>
    <t>Proof charge length (in)</t>
  </si>
  <si>
    <t>Bore length from breech to end of first reinforce (in)</t>
  </si>
  <si>
    <t>4½'</t>
  </si>
  <si>
    <t>5'</t>
  </si>
  <si>
    <t>5½'</t>
  </si>
  <si>
    <t>6'</t>
  </si>
  <si>
    <t>6½'</t>
  </si>
  <si>
    <t>7'</t>
  </si>
  <si>
    <t>7½'</t>
  </si>
  <si>
    <t>8'</t>
  </si>
  <si>
    <t>8½'</t>
  </si>
  <si>
    <t>9'</t>
  </si>
  <si>
    <t>9½'</t>
  </si>
  <si>
    <t>10'</t>
  </si>
  <si>
    <t>Breech (parts)</t>
  </si>
  <si>
    <t>2nd Reinforce (parts)</t>
  </si>
  <si>
    <t>Muzzle astragal (parts)</t>
  </si>
  <si>
    <t>Thickness of metal inch</t>
  </si>
  <si>
    <t>Diameter of Calibre inch</t>
  </si>
  <si>
    <t>Cascable length</t>
  </si>
  <si>
    <t xml:space="preserve">Cannon total length short </t>
  </si>
  <si>
    <r>
      <t xml:space="preserve">Cannon total length </t>
    </r>
    <r>
      <rPr>
        <b/>
        <sz val="11"/>
        <color theme="1"/>
        <rFont val="Calibri"/>
        <family val="2"/>
        <scheme val="minor"/>
      </rPr>
      <t xml:space="preserve">long </t>
    </r>
  </si>
  <si>
    <t>short</t>
  </si>
  <si>
    <t>long</t>
  </si>
  <si>
    <t>mm 1:1</t>
  </si>
  <si>
    <t>Modell 1:50</t>
  </si>
  <si>
    <t>Rohrdurchmesser</t>
  </si>
  <si>
    <t>Rohrdurchmesser Modell 1:50</t>
  </si>
  <si>
    <t>mm 1:50</t>
  </si>
  <si>
    <t>Harold Hahn</t>
  </si>
  <si>
    <t>Länge der einzelnen Abschnitte:</t>
  </si>
  <si>
    <t>H=Muzzle =&gt; Calibre *Constant</t>
  </si>
  <si>
    <t>Constant</t>
  </si>
  <si>
    <t xml:space="preserve">B=Cascable =&gt; Calibre *Constant </t>
  </si>
  <si>
    <t>Breech ring -vent astragal</t>
  </si>
  <si>
    <t>2nd Reinforce ring - Chase astragal</t>
  </si>
  <si>
    <t>Trunnion Diam. = Calibre</t>
  </si>
  <si>
    <t>Trunnion length = Calibre</t>
  </si>
  <si>
    <t>I = Muzzle diam. Minimum</t>
  </si>
  <si>
    <t>I = Muzzle diam. Double fortified</t>
  </si>
  <si>
    <t>Armstrong-Frederick</t>
  </si>
  <si>
    <t>nature of gun</t>
  </si>
  <si>
    <t>gun carriages 1748</t>
  </si>
  <si>
    <t>dimensions in inches</t>
  </si>
  <si>
    <t>Länge Achsbaum vorne</t>
  </si>
  <si>
    <t>Körper Höhe</t>
  </si>
  <si>
    <t>Körper Breite</t>
  </si>
  <si>
    <t>Achsarm Länge</t>
  </si>
  <si>
    <t>Achsarm Diam</t>
  </si>
  <si>
    <t>Länge Achsbaum hinten</t>
  </si>
  <si>
    <t>Rad vorne diam</t>
  </si>
  <si>
    <t>Rad vorne Breite</t>
  </si>
  <si>
    <t>Rad hinten diam</t>
  </si>
  <si>
    <t>Rad hinten Breite</t>
  </si>
  <si>
    <t>Seitenteile vorne Höhe</t>
  </si>
  <si>
    <t>Seitenteile Länge</t>
  </si>
  <si>
    <t>Seitenteile Breite</t>
  </si>
  <si>
    <t>Trunnion Entfernung von vorne</t>
  </si>
  <si>
    <t>dimension mm</t>
  </si>
  <si>
    <t>Breite vorne innen</t>
  </si>
  <si>
    <t>Breite hinten innen</t>
  </si>
  <si>
    <t>dimensionen 1:50 mm</t>
  </si>
  <si>
    <t>ball diameter</t>
  </si>
  <si>
    <t>1:5 für Drehen mm</t>
  </si>
  <si>
    <t>2 7/8 in</t>
  </si>
  <si>
    <t>inch</t>
  </si>
  <si>
    <t>Ball pdr. 3</t>
  </si>
  <si>
    <t>Körper Länge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</si>
</sst>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3" fillId="0" borderId="0" xfId="0" applyFont="1"/>
    <xf numFmtId="0" fontId="0" fillId="0" borderId="1" xfId="0" applyBorder="1"/>
    <xf numFmtId="0" fontId="2" fillId="0" borderId="1" xfId="0" applyFont="1" applyBorder="1"/>
    <xf numFmtId="0" fontId="2" fillId="0" borderId="0" xfId="0" applyFont="1"/>
    <xf numFmtId="0" fontId="0" fillId="0" borderId="1" xfId="0" applyFont="1" applyBorder="1"/>
    <xf numFmtId="0" fontId="2" fillId="2" borderId="1" xfId="0" applyFont="1" applyFill="1" applyBorder="1"/>
    <xf numFmtId="4" fontId="0" fillId="0" borderId="1" xfId="0" applyNumberFormat="1" applyBorder="1"/>
    <xf numFmtId="4" fontId="2" fillId="0" borderId="1" xfId="0" applyNumberFormat="1" applyFont="1" applyBorder="1"/>
    <xf numFmtId="4" fontId="0" fillId="0" borderId="0" xfId="0" applyNumberFormat="1"/>
    <xf numFmtId="4" fontId="2" fillId="2" borderId="2" xfId="0" applyNumberFormat="1" applyFont="1" applyFill="1" applyBorder="1"/>
    <xf numFmtId="4" fontId="2" fillId="2" borderId="3" xfId="0" applyNumberFormat="1" applyFont="1" applyFill="1" applyBorder="1"/>
    <xf numFmtId="4" fontId="2" fillId="2" borderId="1" xfId="0" applyNumberFormat="1" applyFont="1" applyFill="1" applyBorder="1"/>
    <xf numFmtId="4" fontId="4" fillId="0" borderId="1" xfId="0" applyNumberFormat="1" applyFont="1" applyBorder="1"/>
    <xf numFmtId="4" fontId="2" fillId="0" borderId="1" xfId="0" applyNumberFormat="1" applyFont="1" applyFill="1" applyBorder="1"/>
    <xf numFmtId="0" fontId="0" fillId="2" borderId="1" xfId="0" applyFill="1" applyBorder="1"/>
    <xf numFmtId="0" fontId="2" fillId="0" borderId="2" xfId="0" applyFont="1" applyBorder="1"/>
    <xf numFmtId="4" fontId="0" fillId="0" borderId="1" xfId="0" applyNumberFormat="1" applyFont="1" applyBorder="1"/>
    <xf numFmtId="4" fontId="2" fillId="3" borderId="1" xfId="0" applyNumberFormat="1" applyFont="1" applyFill="1" applyBorder="1"/>
    <xf numFmtId="4" fontId="2" fillId="4" borderId="1" xfId="0" applyNumberFormat="1" applyFont="1" applyFill="1" applyBorder="1"/>
    <xf numFmtId="0" fontId="0" fillId="5" borderId="1" xfId="0" applyFill="1" applyBorder="1"/>
    <xf numFmtId="4" fontId="0" fillId="0" borderId="4" xfId="0" applyNumberFormat="1" applyBorder="1"/>
    <xf numFmtId="0" fontId="0" fillId="0" borderId="0" xfId="0" applyBorder="1"/>
    <xf numFmtId="0" fontId="2" fillId="0" borderId="0" xfId="0" applyFont="1" applyBorder="1"/>
    <xf numFmtId="0" fontId="0" fillId="0" borderId="0" xfId="0" applyFill="1"/>
    <xf numFmtId="4" fontId="2" fillId="0" borderId="0" xfId="0" applyNumberFormat="1" applyFont="1" applyFill="1" applyBorder="1"/>
    <xf numFmtId="4" fontId="0" fillId="0" borderId="1" xfId="0" applyNumberFormat="1" applyFill="1" applyBorder="1"/>
    <xf numFmtId="4" fontId="2" fillId="0" borderId="2" xfId="0" applyNumberFormat="1" applyFont="1" applyFill="1" applyBorder="1"/>
    <xf numFmtId="4" fontId="4" fillId="0" borderId="5" xfId="0" applyNumberFormat="1" applyFont="1" applyFill="1" applyBorder="1"/>
    <xf numFmtId="4" fontId="2" fillId="4" borderId="6" xfId="0" applyNumberFormat="1" applyFont="1" applyFill="1" applyBorder="1"/>
    <xf numFmtId="4" fontId="2" fillId="4" borderId="7" xfId="0" applyNumberFormat="1" applyFont="1" applyFill="1" applyBorder="1"/>
    <xf numFmtId="4" fontId="2" fillId="4" borderId="8" xfId="0" applyNumberFormat="1" applyFont="1" applyFill="1" applyBorder="1"/>
    <xf numFmtId="4" fontId="0" fillId="0" borderId="3" xfId="0" applyNumberFormat="1" applyFill="1" applyBorder="1"/>
    <xf numFmtId="4" fontId="0" fillId="0" borderId="0" xfId="0" applyNumberFormat="1" applyFont="1" applyBorder="1"/>
    <xf numFmtId="0" fontId="0" fillId="0" borderId="0" xfId="0" applyFont="1" applyBorder="1"/>
    <xf numFmtId="0" fontId="4" fillId="0" borderId="9" xfId="0" applyFont="1" applyBorder="1"/>
    <xf numFmtId="4" fontId="0" fillId="5" borderId="10" xfId="0" applyNumberFormat="1" applyFill="1" applyBorder="1"/>
    <xf numFmtId="0" fontId="0" fillId="5" borderId="10" xfId="0" applyFill="1" applyBorder="1"/>
    <xf numFmtId="164" fontId="0" fillId="0" borderId="1" xfId="0" applyNumberFormat="1" applyBorder="1"/>
    <xf numFmtId="0" fontId="0" fillId="5" borderId="11" xfId="0" applyFill="1" applyBorder="1"/>
    <xf numFmtId="4" fontId="5" fillId="0" borderId="12" xfId="0" applyNumberFormat="1" applyFont="1" applyBorder="1"/>
    <xf numFmtId="0" fontId="0" fillId="6" borderId="1" xfId="0" applyFill="1" applyBorder="1"/>
    <xf numFmtId="0" fontId="2" fillId="6" borderId="1" xfId="0" applyFont="1" applyFill="1" applyBorder="1"/>
    <xf numFmtId="4" fontId="0" fillId="6" borderId="1" xfId="0" applyNumberFormat="1" applyFill="1" applyBorder="1"/>
    <xf numFmtId="4" fontId="0" fillId="6" borderId="3" xfId="0" applyNumberFormat="1" applyFill="1" applyBorder="1"/>
    <xf numFmtId="4" fontId="1" fillId="6" borderId="1" xfId="0" applyNumberFormat="1" applyFont="1" applyFill="1" applyBorder="1"/>
    <xf numFmtId="4" fontId="8" fillId="4" borderId="1" xfId="0" applyNumberFormat="1" applyFont="1" applyFill="1" applyBorder="1"/>
    <xf numFmtId="4" fontId="8" fillId="4" borderId="3" xfId="0" applyNumberFormat="1" applyFont="1" applyFill="1" applyBorder="1"/>
    <xf numFmtId="0" fontId="0" fillId="0" borderId="3" xfId="0" applyBorder="1"/>
    <xf numFmtId="4" fontId="0" fillId="6" borderId="5" xfId="0" applyNumberFormat="1" applyFill="1" applyBorder="1"/>
    <xf numFmtId="4" fontId="0" fillId="5" borderId="2" xfId="0" applyNumberFormat="1" applyFill="1" applyBorder="1"/>
    <xf numFmtId="0" fontId="0" fillId="5" borderId="3" xfId="0" applyFill="1" applyBorder="1"/>
    <xf numFmtId="0" fontId="0" fillId="5" borderId="5" xfId="0" applyFill="1" applyBorder="1"/>
    <xf numFmtId="4" fontId="0" fillId="0" borderId="2" xfId="0" applyNumberFormat="1" applyBorder="1"/>
    <xf numFmtId="4" fontId="2" fillId="0" borderId="13" xfId="0" applyNumberFormat="1" applyFont="1" applyFill="1" applyBorder="1"/>
    <xf numFmtId="4" fontId="2" fillId="0" borderId="4" xfId="0" applyNumberFormat="1" applyFont="1" applyFill="1" applyBorder="1"/>
    <xf numFmtId="0" fontId="0" fillId="0" borderId="5" xfId="0" applyBorder="1"/>
    <xf numFmtId="0" fontId="0" fillId="7" borderId="5" xfId="0" applyFill="1" applyBorder="1"/>
    <xf numFmtId="2" fontId="0" fillId="8" borderId="1" xfId="0" applyNumberFormat="1" applyFill="1" applyBorder="1"/>
    <xf numFmtId="0" fontId="9" fillId="0" borderId="0" xfId="0" applyFont="1"/>
    <xf numFmtId="2" fontId="0" fillId="6" borderId="1" xfId="0" applyNumberFormat="1" applyFill="1" applyBorder="1"/>
    <xf numFmtId="0" fontId="10" fillId="6" borderId="5" xfId="0" applyFont="1" applyFill="1" applyBorder="1"/>
    <xf numFmtId="4" fontId="0" fillId="6" borderId="5" xfId="0" applyNumberFormat="1" applyFont="1" applyFill="1" applyBorder="1"/>
    <xf numFmtId="4" fontId="0" fillId="6" borderId="1" xfId="0" applyNumberFormat="1" applyFont="1" applyFill="1" applyBorder="1"/>
    <xf numFmtId="4" fontId="0" fillId="0" borderId="3" xfId="0" applyNumberFormat="1" applyBorder="1"/>
    <xf numFmtId="4" fontId="0" fillId="6" borderId="15" xfId="0" applyNumberFormat="1" applyFill="1" applyBorder="1"/>
    <xf numFmtId="4" fontId="0" fillId="0" borderId="16" xfId="0" applyNumberFormat="1" applyBorder="1"/>
    <xf numFmtId="4" fontId="0" fillId="0" borderId="13" xfId="0" applyNumberFormat="1" applyBorder="1"/>
    <xf numFmtId="4" fontId="0" fillId="0" borderId="14" xfId="0" applyNumberFormat="1" applyBorder="1"/>
    <xf numFmtId="2" fontId="0" fillId="5" borderId="1" xfId="0" applyNumberFormat="1" applyFill="1" applyBorder="1"/>
    <xf numFmtId="0" fontId="0" fillId="9" borderId="1" xfId="0" applyFill="1" applyBorder="1"/>
    <xf numFmtId="2" fontId="0" fillId="9" borderId="1" xfId="0" applyNumberFormat="1" applyFill="1" applyBorder="1"/>
    <xf numFmtId="0" fontId="0" fillId="10" borderId="1" xfId="0" applyFill="1" applyBorder="1"/>
    <xf numFmtId="2" fontId="0" fillId="10" borderId="1" xfId="0" applyNumberFormat="1" applyFill="1" applyBorder="1"/>
    <xf numFmtId="0" fontId="0" fillId="11" borderId="1" xfId="0" applyFill="1" applyBorder="1"/>
    <xf numFmtId="4" fontId="0" fillId="11" borderId="13" xfId="0" applyNumberFormat="1" applyFill="1" applyBorder="1"/>
    <xf numFmtId="4" fontId="0" fillId="11" borderId="5" xfId="0" applyNumberFormat="1" applyFill="1" applyBorder="1"/>
    <xf numFmtId="2" fontId="0" fillId="11" borderId="1" xfId="0" applyNumberFormat="1" applyFill="1" applyBorder="1"/>
    <xf numFmtId="0" fontId="0" fillId="8" borderId="1" xfId="0" applyFill="1" applyBorder="1"/>
    <xf numFmtId="0" fontId="0" fillId="12" borderId="1" xfId="0" applyFill="1" applyBorder="1"/>
    <xf numFmtId="2" fontId="0" fillId="12" borderId="1" xfId="0" applyNumberFormat="1" applyFill="1" applyBorder="1"/>
    <xf numFmtId="0" fontId="0" fillId="13" borderId="1" xfId="0" applyFill="1" applyBorder="1"/>
    <xf numFmtId="2" fontId="0" fillId="13" borderId="1" xfId="0" applyNumberFormat="1" applyFill="1" applyBorder="1"/>
    <xf numFmtId="0" fontId="0" fillId="7" borderId="1" xfId="0" applyFill="1" applyBorder="1"/>
    <xf numFmtId="2" fontId="0" fillId="7" borderId="1" xfId="0" applyNumberFormat="1" applyFill="1" applyBorder="1"/>
    <xf numFmtId="0" fontId="0" fillId="5" borderId="1" xfId="0" applyFill="1" applyBorder="1" applyAlignment="1">
      <alignment horizontal="right"/>
    </xf>
    <xf numFmtId="0" fontId="0" fillId="10" borderId="1" xfId="0" applyFill="1" applyBorder="1" applyAlignment="1">
      <alignment horizontal="right"/>
    </xf>
    <xf numFmtId="0" fontId="0" fillId="9" borderId="1" xfId="0" applyFill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gif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png"/><Relationship Id="rId6" Type="http://schemas.openxmlformats.org/officeDocument/2006/relationships/image" Target="../media/image6.jpg"/><Relationship Id="rId5" Type="http://schemas.openxmlformats.org/officeDocument/2006/relationships/image" Target="../media/image5.jp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</xdr:colOff>
      <xdr:row>106</xdr:row>
      <xdr:rowOff>38100</xdr:rowOff>
    </xdr:from>
    <xdr:to>
      <xdr:col>3</xdr:col>
      <xdr:colOff>971550</xdr:colOff>
      <xdr:row>124</xdr:row>
      <xdr:rowOff>142875</xdr:rowOff>
    </xdr:to>
    <xdr:pic>
      <xdr:nvPicPr>
        <xdr:cNvPr id="4" name="Grafik 3" descr="Bildergebnis für Scale drawing of Armstrong pattern 4 pdr pounder, with barrel length 6 f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20316825"/>
          <a:ext cx="3543300" cy="3533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19050</xdr:colOff>
      <xdr:row>5</xdr:row>
      <xdr:rowOff>19050</xdr:rowOff>
    </xdr:from>
    <xdr:to>
      <xdr:col>12</xdr:col>
      <xdr:colOff>1213951</xdr:colOff>
      <xdr:row>17</xdr:row>
      <xdr:rowOff>19050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82025" y="1123950"/>
          <a:ext cx="5791200" cy="2286000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6</xdr:row>
      <xdr:rowOff>0</xdr:rowOff>
    </xdr:from>
    <xdr:to>
      <xdr:col>22</xdr:col>
      <xdr:colOff>190501</xdr:colOff>
      <xdr:row>17</xdr:row>
      <xdr:rowOff>38100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30450" y="1295400"/>
          <a:ext cx="4762500" cy="2133600"/>
        </a:xfrm>
        <a:prstGeom prst="rect">
          <a:avLst/>
        </a:prstGeom>
      </xdr:spPr>
    </xdr:pic>
    <xdr:clientData/>
  </xdr:twoCellAnchor>
  <xdr:twoCellAnchor editAs="oneCell">
    <xdr:from>
      <xdr:col>4</xdr:col>
      <xdr:colOff>416619</xdr:colOff>
      <xdr:row>98</xdr:row>
      <xdr:rowOff>120302</xdr:rowOff>
    </xdr:from>
    <xdr:to>
      <xdr:col>10</xdr:col>
      <xdr:colOff>860406</xdr:colOff>
      <xdr:row>125</xdr:row>
      <xdr:rowOff>167927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4894" y="19094102"/>
          <a:ext cx="5368212" cy="5191125"/>
        </a:xfrm>
        <a:prstGeom prst="rect">
          <a:avLst/>
        </a:prstGeom>
      </xdr:spPr>
    </xdr:pic>
    <xdr:clientData/>
  </xdr:twoCellAnchor>
  <xdr:twoCellAnchor editAs="oneCell">
    <xdr:from>
      <xdr:col>12</xdr:col>
      <xdr:colOff>371475</xdr:colOff>
      <xdr:row>107</xdr:row>
      <xdr:rowOff>47624</xdr:rowOff>
    </xdr:from>
    <xdr:to>
      <xdr:col>19</xdr:col>
      <xdr:colOff>452485</xdr:colOff>
      <xdr:row>123</xdr:row>
      <xdr:rowOff>34016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6814" y="20485553"/>
          <a:ext cx="7181994" cy="3034393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7</xdr:col>
      <xdr:colOff>352425</xdr:colOff>
      <xdr:row>83</xdr:row>
      <xdr:rowOff>9525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0" y="12601575"/>
          <a:ext cx="6534150" cy="2867025"/>
        </a:xfrm>
        <a:prstGeom prst="rect">
          <a:avLst/>
        </a:prstGeom>
      </xdr:spPr>
    </xdr:pic>
    <xdr:clientData/>
  </xdr:twoCellAnchor>
  <xdr:twoCellAnchor editAs="oneCell">
    <xdr:from>
      <xdr:col>1</xdr:col>
      <xdr:colOff>108663</xdr:colOff>
      <xdr:row>142</xdr:row>
      <xdr:rowOff>180975</xdr:rowOff>
    </xdr:from>
    <xdr:to>
      <xdr:col>9</xdr:col>
      <xdr:colOff>25401</xdr:colOff>
      <xdr:row>177</xdr:row>
      <xdr:rowOff>63330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CF31C904-4219-4A27-B3FB-125FC6188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663" y="27587575"/>
          <a:ext cx="8578138" cy="6626055"/>
        </a:xfrm>
        <a:prstGeom prst="rect">
          <a:avLst/>
        </a:prstGeom>
      </xdr:spPr>
    </xdr:pic>
    <xdr:clientData/>
  </xdr:twoCellAnchor>
  <xdr:twoCellAnchor editAs="oneCell">
    <xdr:from>
      <xdr:col>17</xdr:col>
      <xdr:colOff>209357</xdr:colOff>
      <xdr:row>140</xdr:row>
      <xdr:rowOff>50783</xdr:rowOff>
    </xdr:from>
    <xdr:to>
      <xdr:col>24</xdr:col>
      <xdr:colOff>304801</xdr:colOff>
      <xdr:row>173</xdr:row>
      <xdr:rowOff>94540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2B8A75B9-AB14-4973-8590-158DFAA9C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18356512" y="27540284"/>
          <a:ext cx="6401695" cy="5429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70"/>
  <sheetViews>
    <sheetView tabSelected="1" topLeftCell="A147" zoomScale="80" zoomScaleNormal="80" workbookViewId="0">
      <selection activeCell="N175" sqref="N175"/>
    </sheetView>
  </sheetViews>
  <sheetFormatPr baseColWidth="10" defaultRowHeight="15" x14ac:dyDescent="0.25"/>
  <cols>
    <col min="3" max="3" width="32.7109375" customWidth="1"/>
    <col min="4" max="4" width="23.140625" customWidth="1"/>
    <col min="5" max="5" width="14" customWidth="1"/>
    <col min="8" max="8" width="11.85546875" customWidth="1"/>
    <col min="9" max="9" width="13.7109375" customWidth="1"/>
    <col min="11" max="11" width="29.42578125" customWidth="1"/>
    <col min="12" max="12" width="14.140625" customWidth="1"/>
    <col min="13" max="13" width="19.140625" customWidth="1"/>
    <col min="14" max="14" width="20.85546875" customWidth="1"/>
    <col min="15" max="15" width="20.5703125" customWidth="1"/>
  </cols>
  <sheetData>
    <row r="1" spans="1:11" ht="21" customHeight="1" x14ac:dyDescent="0.35">
      <c r="A1" s="1" t="s">
        <v>0</v>
      </c>
    </row>
    <row r="2" spans="1:11" ht="21" x14ac:dyDescent="0.35">
      <c r="A2" s="1"/>
      <c r="F2">
        <f>E8/50</f>
        <v>27.432000000000002</v>
      </c>
    </row>
    <row r="3" spans="1:11" x14ac:dyDescent="0.25">
      <c r="B3" s="4"/>
      <c r="C3" s="4"/>
    </row>
    <row r="6" spans="1:11" x14ac:dyDescent="0.25">
      <c r="C6" s="6" t="s">
        <v>2</v>
      </c>
      <c r="D6" s="6" t="s">
        <v>3</v>
      </c>
      <c r="E6" s="6" t="s">
        <v>30</v>
      </c>
      <c r="F6" s="6" t="s">
        <v>31</v>
      </c>
      <c r="G6" s="6"/>
      <c r="H6" s="22"/>
      <c r="I6" s="23"/>
      <c r="J6" s="23"/>
      <c r="K6" s="23"/>
    </row>
    <row r="7" spans="1:11" x14ac:dyDescent="0.25">
      <c r="C7" s="2"/>
      <c r="D7" s="3" t="s">
        <v>4</v>
      </c>
      <c r="E7" s="3" t="s">
        <v>1</v>
      </c>
      <c r="F7" s="3" t="s">
        <v>4</v>
      </c>
      <c r="G7" s="3" t="s">
        <v>1</v>
      </c>
      <c r="H7" s="23"/>
      <c r="I7" s="23"/>
      <c r="J7" s="23"/>
      <c r="K7" s="23"/>
    </row>
    <row r="8" spans="1:11" x14ac:dyDescent="0.25">
      <c r="C8" s="41">
        <v>3</v>
      </c>
      <c r="D8" s="42">
        <v>4.5</v>
      </c>
      <c r="E8" s="43">
        <f>304.8*D8</f>
        <v>1371.6000000000001</v>
      </c>
      <c r="F8" s="8"/>
      <c r="G8" s="3"/>
      <c r="H8" s="23"/>
      <c r="I8" s="23"/>
      <c r="J8" s="23"/>
      <c r="K8" s="23"/>
    </row>
    <row r="9" spans="1:11" x14ac:dyDescent="0.25">
      <c r="C9" s="2">
        <v>4</v>
      </c>
      <c r="D9" s="3">
        <v>5.5</v>
      </c>
      <c r="E9" s="7">
        <f t="shared" ref="E9:E16" si="0">304.8*D9</f>
        <v>1676.4</v>
      </c>
      <c r="F9" s="8">
        <v>6</v>
      </c>
      <c r="G9" s="7">
        <f t="shared" ref="G9:G14" si="1">304.8*F9</f>
        <v>1828.8000000000002</v>
      </c>
      <c r="H9" s="23"/>
      <c r="I9" s="23"/>
      <c r="J9" s="23"/>
      <c r="K9" s="23"/>
    </row>
    <row r="10" spans="1:11" x14ac:dyDescent="0.25">
      <c r="C10" s="2">
        <v>6</v>
      </c>
      <c r="D10" s="3">
        <v>6</v>
      </c>
      <c r="E10" s="7">
        <f t="shared" si="0"/>
        <v>1828.8000000000002</v>
      </c>
      <c r="F10" s="8">
        <v>6.5</v>
      </c>
      <c r="G10" s="7">
        <f t="shared" si="1"/>
        <v>1981.2</v>
      </c>
      <c r="H10" s="23"/>
      <c r="I10" s="23"/>
      <c r="J10" s="23"/>
      <c r="K10" s="23"/>
    </row>
    <row r="11" spans="1:11" x14ac:dyDescent="0.25">
      <c r="C11" s="2">
        <v>9</v>
      </c>
      <c r="D11" s="3">
        <v>7</v>
      </c>
      <c r="E11" s="7">
        <f t="shared" si="0"/>
        <v>2133.6</v>
      </c>
      <c r="F11" s="8">
        <v>7.5</v>
      </c>
      <c r="G11" s="7">
        <f t="shared" si="1"/>
        <v>2286</v>
      </c>
      <c r="H11" s="23"/>
      <c r="I11" s="23"/>
      <c r="J11" s="23"/>
      <c r="K11" s="23"/>
    </row>
    <row r="12" spans="1:11" x14ac:dyDescent="0.25">
      <c r="C12" s="2">
        <v>12</v>
      </c>
      <c r="D12" s="3">
        <v>7.5</v>
      </c>
      <c r="E12" s="7">
        <f t="shared" si="0"/>
        <v>2286</v>
      </c>
      <c r="F12" s="8">
        <v>8.5</v>
      </c>
      <c r="G12" s="7">
        <f t="shared" si="1"/>
        <v>2590.8000000000002</v>
      </c>
      <c r="H12" s="23"/>
      <c r="I12" s="23"/>
      <c r="J12" s="23"/>
      <c r="K12" s="23"/>
    </row>
    <row r="13" spans="1:11" x14ac:dyDescent="0.25">
      <c r="C13" s="2">
        <v>18</v>
      </c>
      <c r="D13" s="3">
        <v>9</v>
      </c>
      <c r="E13" s="7">
        <f t="shared" si="0"/>
        <v>2743.2000000000003</v>
      </c>
      <c r="F13" s="8"/>
      <c r="G13" s="7"/>
      <c r="H13" s="23"/>
      <c r="I13" s="23"/>
      <c r="J13" s="23"/>
      <c r="K13" s="23"/>
    </row>
    <row r="14" spans="1:11" x14ac:dyDescent="0.25">
      <c r="C14" s="2">
        <v>24</v>
      </c>
      <c r="D14" s="3">
        <v>9</v>
      </c>
      <c r="E14" s="7">
        <f t="shared" si="0"/>
        <v>2743.2000000000003</v>
      </c>
      <c r="F14" s="8">
        <v>9.5</v>
      </c>
      <c r="G14" s="7">
        <f t="shared" si="1"/>
        <v>2895.6</v>
      </c>
      <c r="H14" s="23"/>
      <c r="I14" s="23"/>
      <c r="J14" s="23"/>
      <c r="K14" s="23"/>
    </row>
    <row r="15" spans="1:11" x14ac:dyDescent="0.25">
      <c r="C15" s="2">
        <v>32</v>
      </c>
      <c r="D15" s="3">
        <v>9.5</v>
      </c>
      <c r="E15" s="7">
        <f t="shared" si="0"/>
        <v>2895.6</v>
      </c>
      <c r="F15" s="8"/>
      <c r="G15" s="3"/>
      <c r="H15" s="23"/>
      <c r="I15" s="23"/>
      <c r="J15" s="23"/>
      <c r="K15" s="23"/>
    </row>
    <row r="16" spans="1:11" x14ac:dyDescent="0.25">
      <c r="C16" s="2">
        <v>42</v>
      </c>
      <c r="D16" s="3">
        <v>10</v>
      </c>
      <c r="E16" s="7">
        <f t="shared" si="0"/>
        <v>3048</v>
      </c>
      <c r="F16" s="8"/>
      <c r="G16" s="3"/>
      <c r="H16" s="23"/>
      <c r="I16" s="23"/>
      <c r="J16" s="23"/>
      <c r="K16" s="23"/>
    </row>
    <row r="17" spans="3:29" x14ac:dyDescent="0.25">
      <c r="C17" s="2"/>
      <c r="D17" s="3"/>
      <c r="E17" s="3"/>
      <c r="F17" s="3"/>
      <c r="G17" s="3"/>
      <c r="H17" s="23"/>
      <c r="I17" s="23"/>
      <c r="J17" s="23"/>
      <c r="K17" s="23"/>
    </row>
    <row r="18" spans="3:29" x14ac:dyDescent="0.25">
      <c r="C18" s="2"/>
      <c r="D18" s="3"/>
      <c r="E18" s="3"/>
      <c r="F18" s="3"/>
      <c r="G18" s="3"/>
      <c r="H18" s="23"/>
      <c r="I18" s="23"/>
      <c r="J18" s="23"/>
      <c r="K18" s="23"/>
    </row>
    <row r="19" spans="3:29" x14ac:dyDescent="0.25">
      <c r="C19" s="2"/>
      <c r="D19" s="16"/>
      <c r="E19" s="16"/>
      <c r="F19" s="16"/>
      <c r="G19" s="3"/>
      <c r="H19" s="23"/>
      <c r="I19" s="23"/>
      <c r="J19" s="23"/>
      <c r="K19" s="23"/>
    </row>
    <row r="20" spans="3:29" ht="15" customHeight="1" x14ac:dyDescent="0.25">
      <c r="C20" s="12" t="s">
        <v>5</v>
      </c>
      <c r="D20" s="10" t="s">
        <v>7</v>
      </c>
      <c r="E20" s="10" t="s">
        <v>8</v>
      </c>
      <c r="F20" s="12" t="s">
        <v>9</v>
      </c>
      <c r="G20" s="12"/>
      <c r="H20" s="11"/>
      <c r="I20" s="11"/>
      <c r="J20" s="11"/>
      <c r="K20" s="11"/>
      <c r="L20" s="12"/>
      <c r="M20" s="12"/>
      <c r="N20" s="12"/>
      <c r="O20" s="12"/>
      <c r="P20" s="12"/>
      <c r="Q20" s="12"/>
      <c r="R20" s="12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spans="3:29" ht="15" customHeight="1" x14ac:dyDescent="0.25">
      <c r="C21" s="12" t="s">
        <v>6</v>
      </c>
      <c r="D21" s="11"/>
      <c r="E21" s="11"/>
      <c r="F21" s="12" t="s">
        <v>10</v>
      </c>
      <c r="G21" s="12" t="s">
        <v>1</v>
      </c>
      <c r="H21" s="12" t="s">
        <v>11</v>
      </c>
      <c r="I21" s="12" t="s">
        <v>1</v>
      </c>
      <c r="J21" s="12" t="s">
        <v>12</v>
      </c>
      <c r="K21" s="12" t="s">
        <v>1</v>
      </c>
      <c r="L21" s="12" t="s">
        <v>13</v>
      </c>
      <c r="M21" s="12" t="s">
        <v>1</v>
      </c>
      <c r="N21" s="12" t="s">
        <v>14</v>
      </c>
      <c r="O21" s="12" t="s">
        <v>1</v>
      </c>
      <c r="P21" s="12" t="s">
        <v>15</v>
      </c>
      <c r="Q21" s="12" t="s">
        <v>1</v>
      </c>
      <c r="R21" s="12" t="s">
        <v>16</v>
      </c>
      <c r="S21" s="12" t="s">
        <v>1</v>
      </c>
      <c r="T21" s="12" t="s">
        <v>17</v>
      </c>
      <c r="U21" s="12" t="s">
        <v>1</v>
      </c>
      <c r="V21" s="12" t="s">
        <v>18</v>
      </c>
      <c r="W21" s="12" t="s">
        <v>1</v>
      </c>
      <c r="X21" s="12" t="s">
        <v>19</v>
      </c>
      <c r="Y21" s="12" t="s">
        <v>1</v>
      </c>
      <c r="Z21" s="12" t="s">
        <v>20</v>
      </c>
      <c r="AA21" s="12" t="s">
        <v>1</v>
      </c>
      <c r="AB21" s="12" t="s">
        <v>21</v>
      </c>
      <c r="AC21" s="12" t="s">
        <v>1</v>
      </c>
    </row>
    <row r="22" spans="3:29" x14ac:dyDescent="0.25">
      <c r="C22" s="44">
        <v>3</v>
      </c>
      <c r="D22" s="43">
        <v>3</v>
      </c>
      <c r="E22" s="43">
        <v>13.7</v>
      </c>
      <c r="F22" s="45">
        <v>11.4</v>
      </c>
      <c r="G22" s="45">
        <f>25.4*F22</f>
        <v>289.56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7"/>
      <c r="Y22" s="7"/>
      <c r="Z22" s="7"/>
      <c r="AA22" s="7"/>
      <c r="AB22" s="7"/>
      <c r="AC22" s="7"/>
    </row>
    <row r="23" spans="3:29" x14ac:dyDescent="0.25">
      <c r="C23" s="7">
        <v>4</v>
      </c>
      <c r="D23" s="7">
        <v>4</v>
      </c>
      <c r="E23" s="7">
        <v>15.1</v>
      </c>
      <c r="F23" s="7"/>
      <c r="G23" s="7"/>
      <c r="H23" s="8"/>
      <c r="I23" s="8"/>
      <c r="J23" s="13">
        <v>14.5</v>
      </c>
      <c r="K23" s="13">
        <f>25.4*J23</f>
        <v>368.29999999999995</v>
      </c>
      <c r="L23" s="12">
        <v>16.2</v>
      </c>
      <c r="M23" s="12">
        <f t="shared" ref="M23:M24" si="2">25.4*L23</f>
        <v>411.47999999999996</v>
      </c>
      <c r="N23" s="8"/>
      <c r="O23" s="8"/>
      <c r="P23" s="8"/>
      <c r="Q23" s="8"/>
      <c r="R23" s="8"/>
      <c r="S23" s="8"/>
      <c r="T23" s="8"/>
      <c r="U23" s="8"/>
      <c r="V23" s="8"/>
      <c r="W23" s="8"/>
      <c r="X23" s="7"/>
      <c r="Y23" s="7"/>
      <c r="Z23" s="7"/>
      <c r="AA23" s="7"/>
      <c r="AB23" s="7"/>
      <c r="AC23" s="7"/>
    </row>
    <row r="24" spans="3:29" x14ac:dyDescent="0.25">
      <c r="C24" s="7">
        <v>6</v>
      </c>
      <c r="D24" s="7">
        <v>6</v>
      </c>
      <c r="E24" s="7">
        <v>17.3</v>
      </c>
      <c r="F24" s="7"/>
      <c r="G24" s="7"/>
      <c r="H24" s="8"/>
      <c r="I24" s="8"/>
      <c r="J24" s="8"/>
      <c r="K24" s="8"/>
      <c r="L24" s="13">
        <v>15.5</v>
      </c>
      <c r="M24" s="13">
        <f t="shared" si="2"/>
        <v>393.7</v>
      </c>
      <c r="N24" s="12">
        <v>17.2</v>
      </c>
      <c r="O24" s="12">
        <f>25.4*N24</f>
        <v>436.87999999999994</v>
      </c>
      <c r="P24" s="12">
        <v>19</v>
      </c>
      <c r="Q24" s="12">
        <f t="shared" ref="Q24:Q25" si="3">25.4*P24</f>
        <v>482.59999999999997</v>
      </c>
      <c r="R24" s="12">
        <v>20.7</v>
      </c>
      <c r="S24" s="12">
        <f t="shared" ref="S24:S26" si="4">25.4*R24</f>
        <v>525.78</v>
      </c>
      <c r="T24" s="12">
        <v>22.4</v>
      </c>
      <c r="U24" s="12">
        <f t="shared" ref="U24:U25" si="5">25.4*T24</f>
        <v>568.95999999999992</v>
      </c>
      <c r="V24" s="12">
        <v>24.1</v>
      </c>
      <c r="W24" s="12">
        <f t="shared" ref="W24:W26" si="6">25.4*V24</f>
        <v>612.14</v>
      </c>
      <c r="X24" s="12">
        <v>25.8</v>
      </c>
      <c r="Y24" s="12">
        <f t="shared" ref="Y24:Y28" si="7">25.4*X24</f>
        <v>655.31999999999994</v>
      </c>
      <c r="Z24" s="8"/>
      <c r="AA24" s="8"/>
      <c r="AB24" s="8"/>
      <c r="AC24" s="8"/>
    </row>
    <row r="25" spans="3:29" x14ac:dyDescent="0.25">
      <c r="C25" s="7">
        <v>9</v>
      </c>
      <c r="D25" s="7">
        <v>9</v>
      </c>
      <c r="E25" s="7">
        <v>19.7</v>
      </c>
      <c r="F25" s="7"/>
      <c r="G25" s="7"/>
      <c r="H25" s="8"/>
      <c r="I25" s="8"/>
      <c r="J25" s="8"/>
      <c r="K25" s="8"/>
      <c r="L25" s="8"/>
      <c r="M25" s="8"/>
      <c r="N25" s="8"/>
      <c r="O25" s="8"/>
      <c r="P25" s="13">
        <v>18.5</v>
      </c>
      <c r="Q25" s="13">
        <f t="shared" si="3"/>
        <v>469.9</v>
      </c>
      <c r="R25" s="12">
        <v>20.2</v>
      </c>
      <c r="S25" s="12">
        <f t="shared" si="4"/>
        <v>513.07999999999993</v>
      </c>
      <c r="T25" s="12">
        <v>21.9</v>
      </c>
      <c r="U25" s="12">
        <f t="shared" si="5"/>
        <v>556.25999999999988</v>
      </c>
      <c r="V25" s="12">
        <v>23.6</v>
      </c>
      <c r="W25" s="12">
        <f t="shared" si="6"/>
        <v>599.44000000000005</v>
      </c>
      <c r="X25" s="12">
        <v>25.3</v>
      </c>
      <c r="Y25" s="12">
        <f t="shared" si="7"/>
        <v>642.62</v>
      </c>
      <c r="Z25" s="8"/>
      <c r="AA25" s="8"/>
      <c r="AB25" s="8"/>
      <c r="AC25" s="8"/>
    </row>
    <row r="26" spans="3:29" x14ac:dyDescent="0.25">
      <c r="C26" s="7">
        <v>12</v>
      </c>
      <c r="D26" s="7">
        <v>12</v>
      </c>
      <c r="E26" s="7">
        <v>21.7</v>
      </c>
      <c r="F26" s="7"/>
      <c r="G26" s="7"/>
      <c r="H26" s="8"/>
      <c r="I26" s="8"/>
      <c r="J26" s="8"/>
      <c r="K26" s="8"/>
      <c r="L26" s="8"/>
      <c r="M26" s="8"/>
      <c r="N26" s="8"/>
      <c r="O26" s="8"/>
      <c r="P26" s="8"/>
      <c r="Q26" s="8"/>
      <c r="R26" s="13">
        <v>19.899999999999999</v>
      </c>
      <c r="S26" s="13">
        <f t="shared" si="4"/>
        <v>505.45999999999992</v>
      </c>
      <c r="T26" s="8"/>
      <c r="U26" s="8"/>
      <c r="V26" s="12">
        <v>23.4</v>
      </c>
      <c r="W26" s="12">
        <f t="shared" si="6"/>
        <v>594.3599999999999</v>
      </c>
      <c r="X26" s="12">
        <v>25.1</v>
      </c>
      <c r="Y26" s="12">
        <f t="shared" si="7"/>
        <v>637.54</v>
      </c>
      <c r="Z26" s="8"/>
      <c r="AA26" s="8"/>
      <c r="AB26" s="8"/>
      <c r="AC26" s="8"/>
    </row>
    <row r="27" spans="3:29" x14ac:dyDescent="0.25">
      <c r="C27" s="7">
        <v>18</v>
      </c>
      <c r="D27" s="7">
        <v>15</v>
      </c>
      <c r="E27" s="7">
        <v>20.7</v>
      </c>
      <c r="F27" s="7"/>
      <c r="G27" s="7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14"/>
      <c r="W27" s="14"/>
      <c r="X27" s="12">
        <v>24.6</v>
      </c>
      <c r="Y27" s="12">
        <f t="shared" si="7"/>
        <v>624.84</v>
      </c>
      <c r="Z27" s="8"/>
      <c r="AA27" s="8"/>
      <c r="AB27" s="8"/>
      <c r="AC27" s="8"/>
    </row>
    <row r="28" spans="3:29" x14ac:dyDescent="0.25">
      <c r="C28" s="7">
        <v>24</v>
      </c>
      <c r="D28" s="7">
        <v>18</v>
      </c>
      <c r="E28" s="7">
        <v>20.5</v>
      </c>
      <c r="F28" s="7"/>
      <c r="G28" s="7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14"/>
      <c r="W28" s="14"/>
      <c r="X28" s="12">
        <v>24.3</v>
      </c>
      <c r="Y28" s="12">
        <f t="shared" si="7"/>
        <v>617.22</v>
      </c>
      <c r="Z28" s="12">
        <v>26</v>
      </c>
      <c r="AA28" s="12">
        <f t="shared" ref="AA28:AA30" si="8">25.4*Z28</f>
        <v>660.4</v>
      </c>
      <c r="AB28" s="14"/>
      <c r="AC28" s="14"/>
    </row>
    <row r="29" spans="3:29" x14ac:dyDescent="0.25">
      <c r="C29" s="7">
        <v>32</v>
      </c>
      <c r="D29" s="7">
        <v>21.5</v>
      </c>
      <c r="E29" s="7">
        <v>20.3</v>
      </c>
      <c r="F29" s="7"/>
      <c r="G29" s="7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12">
        <v>25.8</v>
      </c>
      <c r="AA29" s="12">
        <f t="shared" si="8"/>
        <v>655.31999999999994</v>
      </c>
      <c r="AB29" s="12">
        <v>27.5</v>
      </c>
      <c r="AC29" s="15">
        <f t="shared" ref="AC29" si="9">25.4*AB29</f>
        <v>698.5</v>
      </c>
    </row>
    <row r="30" spans="3:29" x14ac:dyDescent="0.25">
      <c r="C30" s="7">
        <v>42</v>
      </c>
      <c r="D30" s="7">
        <v>25</v>
      </c>
      <c r="E30" s="7">
        <v>19.600000000000001</v>
      </c>
      <c r="F30" s="7"/>
      <c r="G30" s="7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12">
        <v>25.6</v>
      </c>
      <c r="AA30" s="12">
        <f t="shared" si="8"/>
        <v>650.24</v>
      </c>
      <c r="AB30" s="12">
        <v>27.3</v>
      </c>
      <c r="AC30" s="15">
        <f t="shared" ref="AC30" si="10">25.4*AB30</f>
        <v>693.42</v>
      </c>
    </row>
    <row r="31" spans="3:29" x14ac:dyDescent="0.25">
      <c r="C31" s="7"/>
      <c r="D31" s="7"/>
      <c r="E31" s="7"/>
      <c r="F31" s="7"/>
      <c r="G31" s="7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7"/>
      <c r="Y31" s="7"/>
      <c r="Z31" s="7"/>
      <c r="AA31" s="7"/>
      <c r="AB31" s="7"/>
      <c r="AC31" s="7"/>
    </row>
    <row r="32" spans="3:29" x14ac:dyDescent="0.25">
      <c r="C32" s="7"/>
      <c r="D32" s="7"/>
      <c r="E32" s="7"/>
      <c r="F32" s="7"/>
      <c r="G32" s="7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7"/>
      <c r="Y32" s="7"/>
      <c r="Z32" s="7"/>
      <c r="AA32" s="7"/>
      <c r="AB32" s="7"/>
      <c r="AC32" s="7"/>
    </row>
    <row r="33" spans="3:36" x14ac:dyDescent="0.25">
      <c r="C33" s="12" t="s">
        <v>5</v>
      </c>
      <c r="D33" s="12">
        <v>3</v>
      </c>
      <c r="E33" s="12" t="s">
        <v>1</v>
      </c>
      <c r="F33" s="12">
        <v>4</v>
      </c>
      <c r="G33" s="12" t="s">
        <v>1</v>
      </c>
      <c r="H33" s="12">
        <v>6</v>
      </c>
      <c r="I33" s="12" t="s">
        <v>1</v>
      </c>
      <c r="J33" s="12">
        <v>9</v>
      </c>
      <c r="K33" s="12" t="s">
        <v>1</v>
      </c>
      <c r="L33" s="12">
        <v>12</v>
      </c>
      <c r="M33" s="12" t="s">
        <v>1</v>
      </c>
      <c r="N33" s="12">
        <v>18</v>
      </c>
      <c r="O33" s="12" t="s">
        <v>1</v>
      </c>
      <c r="P33" s="12">
        <v>24</v>
      </c>
      <c r="Q33" s="12" t="s">
        <v>1</v>
      </c>
      <c r="R33" s="12">
        <v>32</v>
      </c>
      <c r="S33" s="12" t="s">
        <v>1</v>
      </c>
      <c r="T33" s="12">
        <v>42</v>
      </c>
      <c r="U33" s="12" t="s">
        <v>1</v>
      </c>
      <c r="V33" s="8"/>
      <c r="W33" s="8"/>
      <c r="X33" s="8"/>
      <c r="Y33" s="8"/>
      <c r="Z33" s="8"/>
      <c r="AA33" s="8"/>
      <c r="AB33" s="8"/>
      <c r="AC33" s="8"/>
      <c r="AD33" s="8"/>
      <c r="AE33" s="7"/>
      <c r="AF33" s="7"/>
      <c r="AG33" s="7"/>
      <c r="AH33" s="7"/>
      <c r="AI33" s="7"/>
      <c r="AJ33" s="7"/>
    </row>
    <row r="34" spans="3:36" x14ac:dyDescent="0.25">
      <c r="C34" s="18" t="s">
        <v>26</v>
      </c>
      <c r="D34" s="63">
        <v>2.9129999999999998</v>
      </c>
      <c r="E34" s="63">
        <f>25.4*D34</f>
        <v>73.990199999999987</v>
      </c>
      <c r="F34" s="17">
        <v>3.2040000000000002</v>
      </c>
      <c r="G34" s="17">
        <f t="shared" ref="G34" si="11">25.4*F34</f>
        <v>81.381600000000006</v>
      </c>
      <c r="H34" s="17">
        <v>3.6680000000000001</v>
      </c>
      <c r="I34" s="17">
        <f t="shared" ref="I34" si="12">25.4*H34</f>
        <v>93.167199999999994</v>
      </c>
      <c r="J34" s="17">
        <v>4.2</v>
      </c>
      <c r="K34" s="17">
        <f t="shared" ref="K34" si="13">25.4*J34</f>
        <v>106.67999999999999</v>
      </c>
      <c r="L34" s="17">
        <v>4.6230000000000002</v>
      </c>
      <c r="M34" s="17">
        <f t="shared" ref="M34" si="14">25.4*L34</f>
        <v>117.4242</v>
      </c>
      <c r="N34" s="17">
        <v>5.2919999999999998</v>
      </c>
      <c r="O34" s="17">
        <f t="shared" ref="O34" si="15">25.4*N34</f>
        <v>134.41679999999999</v>
      </c>
      <c r="P34" s="17">
        <v>5.8230000000000004</v>
      </c>
      <c r="Q34" s="17">
        <f t="shared" ref="Q34" si="16">25.4*P34</f>
        <v>147.9042</v>
      </c>
      <c r="R34" s="17">
        <v>6.41</v>
      </c>
      <c r="S34" s="17">
        <f t="shared" ref="S34" si="17">25.4*R34</f>
        <v>162.81399999999999</v>
      </c>
      <c r="T34" s="17">
        <v>7.0179999999999998</v>
      </c>
      <c r="U34" s="17">
        <f t="shared" ref="U34" si="18">25.4*T34</f>
        <v>178.25719999999998</v>
      </c>
      <c r="V34" s="17"/>
      <c r="W34" s="17"/>
      <c r="X34" s="17"/>
      <c r="Y34" s="17"/>
      <c r="Z34" s="17"/>
      <c r="AA34" s="17"/>
      <c r="AB34" s="17"/>
      <c r="AC34" s="17"/>
      <c r="AD34" s="8"/>
      <c r="AE34" s="7"/>
      <c r="AF34" s="7"/>
      <c r="AG34" s="7"/>
      <c r="AH34" s="7"/>
      <c r="AI34" s="7"/>
      <c r="AJ34" s="7"/>
    </row>
    <row r="35" spans="3:36" x14ac:dyDescent="0.25">
      <c r="C35" s="46" t="s">
        <v>25</v>
      </c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8"/>
      <c r="AE35" s="7"/>
      <c r="AF35" s="7"/>
      <c r="AG35" s="7"/>
      <c r="AH35" s="7"/>
      <c r="AI35" s="7"/>
      <c r="AJ35" s="7"/>
    </row>
    <row r="36" spans="3:36" x14ac:dyDescent="0.25">
      <c r="C36" s="19" t="s">
        <v>22</v>
      </c>
      <c r="D36" s="17">
        <v>44</v>
      </c>
      <c r="E36" s="63">
        <f>73.99/32*D36</f>
        <v>101.73625</v>
      </c>
      <c r="F36" s="17">
        <v>44</v>
      </c>
      <c r="G36" s="17">
        <f>81.382/32*F36</f>
        <v>111.90025</v>
      </c>
      <c r="H36" s="17">
        <v>44</v>
      </c>
      <c r="I36" s="17">
        <f>93.167/32*H36</f>
        <v>128.104625</v>
      </c>
      <c r="J36" s="17">
        <v>42</v>
      </c>
      <c r="K36" s="17">
        <f>106.68/32*J36</f>
        <v>140.01750000000001</v>
      </c>
      <c r="L36" s="17">
        <v>40</v>
      </c>
      <c r="M36" s="17">
        <f>117.424/32*L36</f>
        <v>146.78</v>
      </c>
      <c r="N36" s="17">
        <v>38</v>
      </c>
      <c r="O36" s="17">
        <f>134.417/32*N36</f>
        <v>159.62018750000001</v>
      </c>
      <c r="P36" s="17">
        <v>36</v>
      </c>
      <c r="Q36" s="17">
        <f>147.904/32*P36</f>
        <v>166.392</v>
      </c>
      <c r="R36" s="17">
        <v>34</v>
      </c>
      <c r="S36" s="17">
        <f>162.814/32*R36</f>
        <v>172.98987499999998</v>
      </c>
      <c r="T36" s="17">
        <v>32</v>
      </c>
      <c r="U36" s="17">
        <f>178.2572/32*T36</f>
        <v>178.25720000000001</v>
      </c>
      <c r="V36" s="17"/>
      <c r="W36" s="17"/>
      <c r="X36" s="17"/>
      <c r="Y36" s="17"/>
      <c r="Z36" s="17"/>
      <c r="AA36" s="17"/>
      <c r="AB36" s="17"/>
      <c r="AC36" s="17"/>
      <c r="AD36" s="8"/>
      <c r="AE36" s="7"/>
      <c r="AF36" s="7"/>
      <c r="AG36" s="7"/>
      <c r="AH36" s="7"/>
      <c r="AI36" s="7"/>
      <c r="AJ36" s="7"/>
    </row>
    <row r="37" spans="3:36" x14ac:dyDescent="0.25">
      <c r="C37" s="19" t="s">
        <v>23</v>
      </c>
      <c r="D37" s="17">
        <v>33</v>
      </c>
      <c r="E37" s="63">
        <f t="shared" ref="E37:E38" si="19">73.99/32*D37</f>
        <v>76.302187499999988</v>
      </c>
      <c r="F37" s="17">
        <v>33</v>
      </c>
      <c r="G37" s="17">
        <f t="shared" ref="G37:G38" si="20">81.382/32*F37</f>
        <v>83.925187500000007</v>
      </c>
      <c r="H37" s="17">
        <v>33</v>
      </c>
      <c r="I37" s="17">
        <f t="shared" ref="I37:I38" si="21">93.167/32*H37</f>
        <v>96.078468749999999</v>
      </c>
      <c r="J37" s="17">
        <v>32</v>
      </c>
      <c r="K37" s="17">
        <f t="shared" ref="K37:K38" si="22">106.68/32*J37</f>
        <v>106.68</v>
      </c>
      <c r="L37" s="17">
        <v>31</v>
      </c>
      <c r="M37" s="17">
        <f t="shared" ref="M37:M38" si="23">117.424/32*L37</f>
        <v>113.75450000000001</v>
      </c>
      <c r="N37" s="17">
        <v>30</v>
      </c>
      <c r="O37" s="17">
        <f t="shared" ref="O37:O38" si="24">134.417/32*N37</f>
        <v>126.01593750000001</v>
      </c>
      <c r="P37" s="17">
        <v>29</v>
      </c>
      <c r="Q37" s="17">
        <f t="shared" ref="Q37:Q38" si="25">147.904/32*P37</f>
        <v>134.03800000000001</v>
      </c>
      <c r="R37" s="17">
        <v>28</v>
      </c>
      <c r="S37" s="17">
        <f t="shared" ref="S37:S38" si="26">162.814/32*R37</f>
        <v>142.46224999999998</v>
      </c>
      <c r="T37" s="17">
        <v>27</v>
      </c>
      <c r="U37" s="17">
        <f t="shared" ref="U37:U38" si="27">178.2572/32*T37</f>
        <v>150.40451250000001</v>
      </c>
      <c r="V37" s="17"/>
      <c r="W37" s="17"/>
      <c r="X37" s="17"/>
      <c r="Y37" s="17"/>
      <c r="Z37" s="17"/>
      <c r="AA37" s="17"/>
      <c r="AB37" s="17"/>
      <c r="AC37" s="17"/>
      <c r="AD37" s="8"/>
      <c r="AE37" s="7"/>
      <c r="AF37" s="7"/>
      <c r="AG37" s="7"/>
      <c r="AH37" s="7"/>
      <c r="AI37" s="7"/>
      <c r="AJ37" s="7"/>
    </row>
    <row r="38" spans="3:36" x14ac:dyDescent="0.25">
      <c r="C38" s="19" t="s">
        <v>24</v>
      </c>
      <c r="D38" s="17">
        <v>24</v>
      </c>
      <c r="E38" s="63">
        <f t="shared" si="19"/>
        <v>55.492499999999993</v>
      </c>
      <c r="F38" s="17">
        <v>24</v>
      </c>
      <c r="G38" s="17">
        <f t="shared" si="20"/>
        <v>61.036500000000004</v>
      </c>
      <c r="H38" s="17">
        <v>24</v>
      </c>
      <c r="I38" s="17">
        <f t="shared" si="21"/>
        <v>69.875249999999994</v>
      </c>
      <c r="J38" s="17">
        <v>23</v>
      </c>
      <c r="K38" s="17">
        <f t="shared" si="22"/>
        <v>76.67625000000001</v>
      </c>
      <c r="L38" s="17">
        <v>22</v>
      </c>
      <c r="M38" s="17">
        <f t="shared" si="23"/>
        <v>80.728999999999999</v>
      </c>
      <c r="N38" s="17">
        <v>21</v>
      </c>
      <c r="O38" s="17">
        <f t="shared" si="24"/>
        <v>88.211156250000002</v>
      </c>
      <c r="P38" s="17">
        <v>20</v>
      </c>
      <c r="Q38" s="17">
        <f t="shared" si="25"/>
        <v>92.44</v>
      </c>
      <c r="R38" s="17">
        <v>19</v>
      </c>
      <c r="S38" s="17">
        <f t="shared" si="26"/>
        <v>96.670812499999997</v>
      </c>
      <c r="T38" s="17">
        <v>18</v>
      </c>
      <c r="U38" s="17">
        <f t="shared" si="27"/>
        <v>100.26967500000001</v>
      </c>
      <c r="V38" s="17"/>
      <c r="W38" s="17"/>
      <c r="X38" s="17"/>
      <c r="Y38" s="17"/>
      <c r="Z38" s="5"/>
      <c r="AA38" s="5"/>
      <c r="AB38" s="5"/>
      <c r="AC38" s="5"/>
      <c r="AD38" s="2"/>
      <c r="AE38" s="2"/>
      <c r="AF38" s="2"/>
      <c r="AG38" s="2"/>
      <c r="AH38" s="2"/>
      <c r="AI38" s="2"/>
      <c r="AJ38" s="2"/>
    </row>
    <row r="39" spans="3:36" ht="15.75" thickBot="1" x14ac:dyDescent="0.3">
      <c r="C39" s="25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4"/>
      <c r="AA39" s="34"/>
      <c r="AB39" s="34"/>
      <c r="AC39" s="34"/>
      <c r="AD39" s="22"/>
      <c r="AE39" s="22"/>
      <c r="AF39" s="22"/>
      <c r="AG39" s="22"/>
      <c r="AH39" s="22"/>
      <c r="AI39" s="22"/>
      <c r="AJ39" s="22"/>
    </row>
    <row r="40" spans="3:36" ht="16.5" thickBot="1" x14ac:dyDescent="0.3">
      <c r="C40" s="40" t="s">
        <v>34</v>
      </c>
      <c r="D40" s="12">
        <v>3</v>
      </c>
      <c r="E40" s="12" t="s">
        <v>1</v>
      </c>
      <c r="F40" s="12">
        <v>4</v>
      </c>
      <c r="G40" s="12" t="s">
        <v>1</v>
      </c>
      <c r="H40" s="12">
        <v>6</v>
      </c>
      <c r="I40" s="12" t="s">
        <v>1</v>
      </c>
      <c r="J40" s="12">
        <v>9</v>
      </c>
      <c r="K40" s="12" t="s">
        <v>1</v>
      </c>
      <c r="L40" s="12">
        <v>12</v>
      </c>
      <c r="M40" s="12" t="s">
        <v>1</v>
      </c>
      <c r="N40" s="12">
        <v>18</v>
      </c>
      <c r="O40" s="12" t="s">
        <v>1</v>
      </c>
      <c r="P40" s="12">
        <v>24</v>
      </c>
      <c r="Q40" s="12" t="s">
        <v>1</v>
      </c>
      <c r="R40" s="12">
        <v>32</v>
      </c>
      <c r="S40" s="12" t="s">
        <v>1</v>
      </c>
      <c r="T40" s="12">
        <v>42</v>
      </c>
      <c r="U40" s="12" t="s">
        <v>1</v>
      </c>
    </row>
    <row r="41" spans="3:36" x14ac:dyDescent="0.25">
      <c r="C41" s="47" t="s">
        <v>25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</row>
    <row r="42" spans="3:36" x14ac:dyDescent="0.25">
      <c r="C42" s="19" t="s">
        <v>22</v>
      </c>
      <c r="D42" s="7"/>
      <c r="E42" s="43">
        <f>2*E36+73.99</f>
        <v>277.46249999999998</v>
      </c>
      <c r="F42" s="7"/>
      <c r="G42" s="7">
        <f>2*G36+73.99</f>
        <v>297.79050000000001</v>
      </c>
      <c r="H42" s="7"/>
      <c r="I42" s="7">
        <f>2*I36+73.99</f>
        <v>330.19925000000001</v>
      </c>
      <c r="J42" s="7"/>
      <c r="K42" s="7">
        <f>2*K36+73.99</f>
        <v>354.02500000000003</v>
      </c>
      <c r="L42" s="7"/>
      <c r="M42" s="7">
        <f>2*M36+73.99</f>
        <v>367.55</v>
      </c>
      <c r="N42" s="7"/>
      <c r="O42" s="7">
        <f>2*O36+73.99</f>
        <v>393.23037500000004</v>
      </c>
      <c r="P42" s="7"/>
      <c r="Q42" s="7">
        <f>2*Q36+73.99</f>
        <v>406.774</v>
      </c>
      <c r="R42" s="7"/>
      <c r="S42" s="7">
        <f>2*S36+73.99</f>
        <v>419.96974999999998</v>
      </c>
      <c r="T42" s="7"/>
      <c r="U42" s="7">
        <f>2*U36+73.99</f>
        <v>430.50440000000003</v>
      </c>
    </row>
    <row r="43" spans="3:36" x14ac:dyDescent="0.25">
      <c r="C43" s="19" t="s">
        <v>23</v>
      </c>
      <c r="D43" s="7"/>
      <c r="E43" s="43">
        <f>2*E37+73.99</f>
        <v>226.59437499999996</v>
      </c>
      <c r="F43" s="7"/>
      <c r="G43" s="7">
        <f>2*G37+73.99</f>
        <v>241.84037499999999</v>
      </c>
      <c r="H43" s="7"/>
      <c r="I43" s="7">
        <f>2*I37+73.99</f>
        <v>266.14693749999998</v>
      </c>
      <c r="J43" s="7"/>
      <c r="K43" s="7">
        <f>2*K37+73.99</f>
        <v>287.35000000000002</v>
      </c>
      <c r="L43" s="7"/>
      <c r="M43" s="7">
        <f>2*M37+73.99</f>
        <v>301.49900000000002</v>
      </c>
      <c r="N43" s="7"/>
      <c r="O43" s="7">
        <f>2*O37+73.99</f>
        <v>326.02187500000002</v>
      </c>
      <c r="P43" s="7"/>
      <c r="Q43" s="7">
        <f>2*Q37+73.99</f>
        <v>342.06600000000003</v>
      </c>
      <c r="R43" s="7"/>
      <c r="S43" s="7">
        <f>2*S37+73.99</f>
        <v>358.91449999999998</v>
      </c>
      <c r="T43" s="7"/>
      <c r="U43" s="7">
        <f>2*U37+73.99</f>
        <v>374.79902500000003</v>
      </c>
    </row>
    <row r="44" spans="3:36" x14ac:dyDescent="0.25">
      <c r="C44" s="19" t="s">
        <v>24</v>
      </c>
      <c r="D44" s="7"/>
      <c r="E44" s="43">
        <f>2*E38+73.99</f>
        <v>184.97499999999997</v>
      </c>
      <c r="F44" s="7"/>
      <c r="G44" s="7">
        <f>2*G38+73.99</f>
        <v>196.06299999999999</v>
      </c>
      <c r="H44" s="7"/>
      <c r="I44" s="7">
        <f>2*I38+73.99</f>
        <v>213.7405</v>
      </c>
      <c r="J44" s="7"/>
      <c r="K44" s="7">
        <f>2*K38+73.99</f>
        <v>227.34250000000003</v>
      </c>
      <c r="L44" s="7"/>
      <c r="M44" s="7">
        <f>2*M38+73.99</f>
        <v>235.44799999999998</v>
      </c>
      <c r="N44" s="7"/>
      <c r="O44" s="7">
        <f>2*O38+73.99</f>
        <v>250.41231249999998</v>
      </c>
      <c r="P44" s="7"/>
      <c r="Q44" s="7">
        <f>2*Q38+73.99</f>
        <v>258.87</v>
      </c>
      <c r="R44" s="7"/>
      <c r="S44" s="7">
        <f>2*S38+73.99</f>
        <v>267.33162499999997</v>
      </c>
      <c r="T44" s="7"/>
      <c r="U44" s="7">
        <f>2*U38+73.99</f>
        <v>274.52935000000002</v>
      </c>
    </row>
    <row r="45" spans="3:36" s="24" customFormat="1" ht="15.75" thickBot="1" x14ac:dyDescent="0.3">
      <c r="C45" s="27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</row>
    <row r="46" spans="3:36" ht="15.75" thickBot="1" x14ac:dyDescent="0.3">
      <c r="C46" s="28" t="s">
        <v>35</v>
      </c>
      <c r="D46" s="12">
        <v>3</v>
      </c>
      <c r="E46" s="12" t="s">
        <v>1</v>
      </c>
      <c r="F46" s="12">
        <v>4</v>
      </c>
      <c r="G46" s="12" t="s">
        <v>1</v>
      </c>
      <c r="H46" s="12">
        <v>6</v>
      </c>
      <c r="I46" s="12" t="s">
        <v>1</v>
      </c>
      <c r="J46" s="12">
        <v>9</v>
      </c>
      <c r="K46" s="12" t="s">
        <v>1</v>
      </c>
      <c r="L46" s="12">
        <v>12</v>
      </c>
      <c r="M46" s="12" t="s">
        <v>1</v>
      </c>
      <c r="N46" s="12">
        <v>18</v>
      </c>
      <c r="O46" s="12" t="s">
        <v>1</v>
      </c>
      <c r="P46" s="12">
        <v>24</v>
      </c>
      <c r="Q46" s="12" t="s">
        <v>1</v>
      </c>
      <c r="R46" s="12">
        <v>32</v>
      </c>
      <c r="S46" s="12" t="s">
        <v>1</v>
      </c>
      <c r="T46" s="12">
        <v>42</v>
      </c>
      <c r="U46" s="12" t="s">
        <v>1</v>
      </c>
    </row>
    <row r="47" spans="3:36" x14ac:dyDescent="0.25">
      <c r="C47" s="29" t="s">
        <v>22</v>
      </c>
      <c r="D47" s="21"/>
      <c r="E47" s="43">
        <f>E42/50</f>
        <v>5.5492499999999998</v>
      </c>
      <c r="F47" s="7"/>
      <c r="G47" s="7">
        <f t="shared" ref="G47:U49" si="28">G42/50</f>
        <v>5.9558100000000005</v>
      </c>
      <c r="H47" s="7"/>
      <c r="I47" s="7">
        <f t="shared" si="28"/>
        <v>6.6039849999999998</v>
      </c>
      <c r="J47" s="7"/>
      <c r="K47" s="7">
        <f t="shared" si="28"/>
        <v>7.0805000000000007</v>
      </c>
      <c r="L47" s="7"/>
      <c r="M47" s="7">
        <f t="shared" si="28"/>
        <v>7.351</v>
      </c>
      <c r="N47" s="7"/>
      <c r="O47" s="7">
        <f t="shared" si="28"/>
        <v>7.8646075000000009</v>
      </c>
      <c r="P47" s="7"/>
      <c r="Q47" s="7">
        <f t="shared" si="28"/>
        <v>8.1354799999999994</v>
      </c>
      <c r="R47" s="7"/>
      <c r="S47" s="7">
        <f t="shared" si="28"/>
        <v>8.3993950000000002</v>
      </c>
      <c r="T47" s="7"/>
      <c r="U47" s="7">
        <f t="shared" si="28"/>
        <v>8.6100880000000011</v>
      </c>
    </row>
    <row r="48" spans="3:36" x14ac:dyDescent="0.25">
      <c r="C48" s="30" t="s">
        <v>23</v>
      </c>
      <c r="D48" s="21"/>
      <c r="E48" s="43">
        <f t="shared" ref="E48:S49" si="29">E43/50</f>
        <v>4.531887499999999</v>
      </c>
      <c r="F48" s="7"/>
      <c r="G48" s="7">
        <f t="shared" si="29"/>
        <v>4.8368074999999999</v>
      </c>
      <c r="H48" s="7"/>
      <c r="I48" s="7">
        <f t="shared" si="29"/>
        <v>5.3229387499999996</v>
      </c>
      <c r="J48" s="7"/>
      <c r="K48" s="7">
        <f t="shared" si="29"/>
        <v>5.7470000000000008</v>
      </c>
      <c r="L48" s="7"/>
      <c r="M48" s="7">
        <f t="shared" si="29"/>
        <v>6.0299800000000001</v>
      </c>
      <c r="N48" s="7"/>
      <c r="O48" s="7">
        <f t="shared" si="29"/>
        <v>6.5204375000000008</v>
      </c>
      <c r="P48" s="7"/>
      <c r="Q48" s="7">
        <f t="shared" si="29"/>
        <v>6.8413200000000005</v>
      </c>
      <c r="R48" s="7"/>
      <c r="S48" s="7">
        <f t="shared" si="29"/>
        <v>7.1782899999999996</v>
      </c>
      <c r="T48" s="7"/>
      <c r="U48" s="7">
        <f t="shared" si="28"/>
        <v>7.4959805000000008</v>
      </c>
    </row>
    <row r="49" spans="3:21" ht="15.75" thickBot="1" x14ac:dyDescent="0.3">
      <c r="C49" s="31" t="s">
        <v>24</v>
      </c>
      <c r="D49" s="21"/>
      <c r="E49" s="43">
        <f t="shared" si="29"/>
        <v>3.6994999999999991</v>
      </c>
      <c r="F49" s="7"/>
      <c r="G49" s="7">
        <f t="shared" si="29"/>
        <v>3.9212599999999997</v>
      </c>
      <c r="H49" s="7"/>
      <c r="I49" s="7">
        <f t="shared" si="29"/>
        <v>4.2748099999999996</v>
      </c>
      <c r="J49" s="7"/>
      <c r="K49" s="7">
        <f t="shared" si="29"/>
        <v>4.5468500000000009</v>
      </c>
      <c r="L49" s="7"/>
      <c r="M49" s="7">
        <f t="shared" si="29"/>
        <v>4.7089599999999994</v>
      </c>
      <c r="N49" s="7"/>
      <c r="O49" s="7">
        <f t="shared" si="29"/>
        <v>5.00824625</v>
      </c>
      <c r="P49" s="7"/>
      <c r="Q49" s="7">
        <f t="shared" si="29"/>
        <v>5.1774000000000004</v>
      </c>
      <c r="R49" s="7"/>
      <c r="S49" s="7">
        <f t="shared" si="29"/>
        <v>5.3466324999999992</v>
      </c>
      <c r="T49" s="7"/>
      <c r="U49" s="7">
        <f t="shared" si="28"/>
        <v>5.4905870000000006</v>
      </c>
    </row>
    <row r="50" spans="3:21" x14ac:dyDescent="0.25">
      <c r="C50" s="32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3:21" x14ac:dyDescent="0.25"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3:21" x14ac:dyDescent="0.25">
      <c r="C52" s="12" t="s">
        <v>5</v>
      </c>
      <c r="D52" s="12">
        <v>3</v>
      </c>
      <c r="E52" s="12" t="s">
        <v>1</v>
      </c>
      <c r="F52" s="12">
        <v>4</v>
      </c>
      <c r="G52" s="12" t="s">
        <v>32</v>
      </c>
      <c r="H52" s="12">
        <v>6</v>
      </c>
      <c r="I52" s="12" t="s">
        <v>1</v>
      </c>
      <c r="J52" s="12">
        <v>9</v>
      </c>
      <c r="K52" s="12" t="s">
        <v>1</v>
      </c>
      <c r="L52" s="12">
        <v>12</v>
      </c>
      <c r="M52" s="12" t="s">
        <v>1</v>
      </c>
      <c r="N52" s="12">
        <v>18</v>
      </c>
      <c r="O52" s="12" t="s">
        <v>1</v>
      </c>
      <c r="P52" s="12">
        <v>24</v>
      </c>
      <c r="Q52" s="12" t="s">
        <v>1</v>
      </c>
      <c r="R52" s="12">
        <v>32</v>
      </c>
      <c r="S52" s="12" t="s">
        <v>1</v>
      </c>
      <c r="T52" s="12">
        <v>42</v>
      </c>
      <c r="U52" s="12" t="s">
        <v>1</v>
      </c>
    </row>
    <row r="53" spans="3:21" x14ac:dyDescent="0.25">
      <c r="C53" s="18" t="s">
        <v>26</v>
      </c>
      <c r="D53" s="17">
        <v>2.9129999999999998</v>
      </c>
      <c r="E53" s="63">
        <f>25.4*D53</f>
        <v>73.990199999999987</v>
      </c>
      <c r="F53" s="17">
        <v>3.2040000000000002</v>
      </c>
      <c r="G53" s="17">
        <f t="shared" ref="G53" si="30">25.4*F53</f>
        <v>81.381600000000006</v>
      </c>
      <c r="H53" s="17">
        <v>3.6680000000000001</v>
      </c>
      <c r="I53" s="17">
        <f t="shared" ref="I53" si="31">25.4*H53</f>
        <v>93.167199999999994</v>
      </c>
      <c r="J53" s="17">
        <v>4.2</v>
      </c>
      <c r="K53" s="17">
        <f t="shared" ref="K53" si="32">25.4*J53</f>
        <v>106.67999999999999</v>
      </c>
      <c r="L53" s="17">
        <v>4.6230000000000002</v>
      </c>
      <c r="M53" s="17">
        <f t="shared" ref="M53" si="33">25.4*L53</f>
        <v>117.4242</v>
      </c>
      <c r="N53" s="17">
        <v>5.2919999999999998</v>
      </c>
      <c r="O53" s="17">
        <f t="shared" ref="O53" si="34">25.4*N53</f>
        <v>134.41679999999999</v>
      </c>
      <c r="P53" s="17">
        <v>5.8230000000000004</v>
      </c>
      <c r="Q53" s="17">
        <f t="shared" ref="Q53" si="35">25.4*P53</f>
        <v>147.9042</v>
      </c>
      <c r="R53" s="17">
        <v>6.41</v>
      </c>
      <c r="S53" s="17">
        <f t="shared" ref="S53" si="36">25.4*R53</f>
        <v>162.81399999999999</v>
      </c>
      <c r="T53" s="17">
        <v>7.0179999999999998</v>
      </c>
      <c r="U53" s="17">
        <f t="shared" ref="U53" si="37">25.4*T53</f>
        <v>178.25719999999998</v>
      </c>
    </row>
    <row r="54" spans="3:21" ht="15.75" thickBot="1" x14ac:dyDescent="0.3">
      <c r="C54" s="7" t="s">
        <v>27</v>
      </c>
      <c r="D54" s="7"/>
      <c r="E54" s="53">
        <f>2*E53+9*E53/32</f>
        <v>168.79014374999997</v>
      </c>
      <c r="F54" s="7">
        <f t="shared" ref="F54:U54" si="38">2*F53+9*F53/32</f>
        <v>7.3091250000000008</v>
      </c>
      <c r="G54" s="7">
        <f t="shared" si="38"/>
        <v>185.65177500000001</v>
      </c>
      <c r="H54" s="7">
        <f t="shared" si="38"/>
        <v>8.3676250000000003</v>
      </c>
      <c r="I54" s="7">
        <f t="shared" si="38"/>
        <v>212.53767499999998</v>
      </c>
      <c r="J54" s="7">
        <f t="shared" si="38"/>
        <v>9.5812500000000007</v>
      </c>
      <c r="K54" s="7">
        <f t="shared" si="38"/>
        <v>243.36374999999998</v>
      </c>
      <c r="L54" s="7">
        <f t="shared" si="38"/>
        <v>10.546218750000001</v>
      </c>
      <c r="M54" s="7">
        <f t="shared" si="38"/>
        <v>267.87395624999999</v>
      </c>
      <c r="N54" s="7">
        <f t="shared" si="38"/>
        <v>12.072374999999999</v>
      </c>
      <c r="O54" s="7">
        <f t="shared" si="38"/>
        <v>306.63832500000001</v>
      </c>
      <c r="P54" s="7">
        <f t="shared" si="38"/>
        <v>13.28371875</v>
      </c>
      <c r="Q54" s="7">
        <f t="shared" si="38"/>
        <v>337.40645625000002</v>
      </c>
      <c r="R54" s="7">
        <f t="shared" si="38"/>
        <v>14.6228125</v>
      </c>
      <c r="S54" s="7">
        <f t="shared" si="38"/>
        <v>371.41943749999996</v>
      </c>
      <c r="T54" s="7">
        <f t="shared" si="38"/>
        <v>16.009812499999999</v>
      </c>
      <c r="U54" s="7">
        <f t="shared" si="38"/>
        <v>406.64923749999997</v>
      </c>
    </row>
    <row r="55" spans="3:21" ht="15.75" thickBot="1" x14ac:dyDescent="0.3">
      <c r="C55" s="50" t="s">
        <v>27</v>
      </c>
      <c r="D55" s="67"/>
      <c r="E55" s="49">
        <v>168.79</v>
      </c>
      <c r="F55" s="21"/>
      <c r="G55" s="7">
        <v>185.65199999999999</v>
      </c>
      <c r="H55" s="7"/>
      <c r="I55" s="7">
        <v>212.53800000000001</v>
      </c>
      <c r="J55" s="7"/>
      <c r="K55" s="7">
        <v>243.364</v>
      </c>
      <c r="L55" s="7"/>
      <c r="M55" s="7">
        <v>267.87400000000002</v>
      </c>
      <c r="N55" s="7"/>
      <c r="O55" s="7">
        <v>306.63799999999998</v>
      </c>
      <c r="P55" s="7"/>
      <c r="Q55" s="7">
        <v>337.40600000000001</v>
      </c>
      <c r="R55" s="7"/>
      <c r="S55" s="7">
        <v>371.41899999999998</v>
      </c>
      <c r="T55" s="7"/>
      <c r="U55" s="7">
        <v>406.649</v>
      </c>
    </row>
    <row r="56" spans="3:21" ht="15.75" thickBot="1" x14ac:dyDescent="0.3">
      <c r="C56" s="52" t="s">
        <v>28</v>
      </c>
      <c r="D56" s="68"/>
      <c r="E56" s="49">
        <f>E55+E8</f>
        <v>1540.39</v>
      </c>
      <c r="F56" s="21"/>
      <c r="G56" s="7">
        <f>G55+E9</f>
        <v>1862.0520000000001</v>
      </c>
      <c r="H56" s="7"/>
      <c r="I56" s="7">
        <f>I55+E10</f>
        <v>2041.3380000000002</v>
      </c>
      <c r="J56" s="7"/>
      <c r="K56" s="7">
        <f>K55+E11</f>
        <v>2376.9639999999999</v>
      </c>
      <c r="L56" s="7"/>
      <c r="M56" s="7">
        <f>M55+E12</f>
        <v>2553.8739999999998</v>
      </c>
      <c r="N56" s="7"/>
      <c r="O56" s="7">
        <f>O55+E13</f>
        <v>3049.8380000000002</v>
      </c>
      <c r="P56" s="7"/>
      <c r="Q56" s="7">
        <f>Q55+E14</f>
        <v>3080.6060000000002</v>
      </c>
      <c r="R56" s="7"/>
      <c r="S56" s="7">
        <f>S55+E15</f>
        <v>3267.0189999999998</v>
      </c>
      <c r="T56" s="7"/>
      <c r="U56" s="7">
        <f>U55+E16</f>
        <v>3454.6489999999999</v>
      </c>
    </row>
    <row r="57" spans="3:21" x14ac:dyDescent="0.25">
      <c r="C57" s="51" t="s">
        <v>29</v>
      </c>
      <c r="D57" s="7"/>
      <c r="E57" s="64"/>
      <c r="F57" s="7"/>
      <c r="G57" s="21">
        <f>G55+G9</f>
        <v>2014.4520000000002</v>
      </c>
      <c r="H57" s="7"/>
      <c r="I57" s="7">
        <f>I55+G10</f>
        <v>2193.7380000000003</v>
      </c>
      <c r="J57" s="7"/>
      <c r="K57" s="7">
        <f>K55+G11</f>
        <v>2529.364</v>
      </c>
      <c r="L57" s="7"/>
      <c r="M57" s="7">
        <f>M55+G12</f>
        <v>2858.674</v>
      </c>
      <c r="N57" s="7"/>
      <c r="O57" s="7"/>
      <c r="P57" s="7"/>
      <c r="Q57" s="7">
        <f>Q55+G14</f>
        <v>3233.0059999999999</v>
      </c>
      <c r="R57" s="7"/>
      <c r="S57" s="7"/>
      <c r="T57" s="7"/>
      <c r="U57" s="7"/>
    </row>
    <row r="58" spans="3:21" x14ac:dyDescent="0.25">
      <c r="C58" s="2" t="s">
        <v>70</v>
      </c>
      <c r="D58" s="7"/>
      <c r="E58" s="43">
        <f>((2+7/8)*25.48)</f>
        <v>73.254999999999995</v>
      </c>
      <c r="F58" s="7"/>
      <c r="G58" s="2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</row>
    <row r="59" spans="3:21" x14ac:dyDescent="0.25">
      <c r="C59" s="20"/>
      <c r="D59" s="7"/>
      <c r="E59" s="7"/>
      <c r="F59" s="7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3:21" ht="15.75" thickBot="1" x14ac:dyDescent="0.3"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3:21" ht="15.75" thickBot="1" x14ac:dyDescent="0.3">
      <c r="C61" s="35" t="s">
        <v>33</v>
      </c>
      <c r="D61" s="12">
        <v>3</v>
      </c>
      <c r="E61" s="10" t="s">
        <v>1</v>
      </c>
      <c r="F61" s="12">
        <v>4</v>
      </c>
      <c r="G61" s="12" t="s">
        <v>36</v>
      </c>
      <c r="H61" s="12">
        <v>6</v>
      </c>
      <c r="I61" s="12" t="s">
        <v>1</v>
      </c>
      <c r="J61" s="12">
        <v>9</v>
      </c>
      <c r="K61" s="12" t="s">
        <v>1</v>
      </c>
      <c r="L61" s="12">
        <v>12</v>
      </c>
      <c r="M61" s="12" t="s">
        <v>1</v>
      </c>
      <c r="N61" s="12">
        <v>18</v>
      </c>
      <c r="O61" s="12" t="s">
        <v>1</v>
      </c>
      <c r="P61" s="12">
        <v>24</v>
      </c>
      <c r="Q61" s="12" t="s">
        <v>1</v>
      </c>
      <c r="R61" s="12">
        <v>32</v>
      </c>
      <c r="S61" s="12" t="s">
        <v>1</v>
      </c>
      <c r="T61" s="12">
        <v>42</v>
      </c>
      <c r="U61" s="12" t="s">
        <v>1</v>
      </c>
    </row>
    <row r="62" spans="3:21" ht="15.75" thickBot="1" x14ac:dyDescent="0.3">
      <c r="C62" s="18" t="s">
        <v>26</v>
      </c>
      <c r="D62" s="54"/>
      <c r="E62" s="62">
        <f>E53/50</f>
        <v>1.4798039999999997</v>
      </c>
      <c r="F62" s="55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3:21" ht="15.75" thickBot="1" x14ac:dyDescent="0.3">
      <c r="C63" s="36" t="s">
        <v>27</v>
      </c>
      <c r="D63" s="67"/>
      <c r="E63" s="65">
        <f>E55/50</f>
        <v>3.3757999999999999</v>
      </c>
      <c r="F63" s="21"/>
      <c r="G63" s="7">
        <f>G55/50</f>
        <v>3.7130399999999999</v>
      </c>
      <c r="H63" s="7"/>
      <c r="I63" s="7">
        <f>I55/50</f>
        <v>4.2507600000000005</v>
      </c>
      <c r="J63" s="7"/>
      <c r="K63" s="7">
        <f>K55/50</f>
        <v>4.8672800000000001</v>
      </c>
      <c r="L63" s="7"/>
      <c r="M63" s="7">
        <f>M55/50</f>
        <v>5.3574800000000007</v>
      </c>
      <c r="N63" s="7"/>
      <c r="O63" s="7">
        <f>O55/50</f>
        <v>6.1327599999999993</v>
      </c>
      <c r="P63" s="7"/>
      <c r="Q63" s="7">
        <f>Q55/50</f>
        <v>6.7481200000000001</v>
      </c>
      <c r="R63" s="7"/>
      <c r="S63" s="7">
        <f>S55/50</f>
        <v>7.4283799999999998</v>
      </c>
      <c r="T63" s="7"/>
      <c r="U63" s="7">
        <f>U55/50</f>
        <v>8.1329799999999999</v>
      </c>
    </row>
    <row r="64" spans="3:21" ht="15.75" thickBot="1" x14ac:dyDescent="0.3">
      <c r="C64" s="37" t="s">
        <v>28</v>
      </c>
      <c r="D64" s="67"/>
      <c r="E64" s="49">
        <f>E56/50</f>
        <v>30.8078</v>
      </c>
      <c r="F64" s="21"/>
      <c r="G64" s="7">
        <f>G56/50</f>
        <v>37.241040000000005</v>
      </c>
      <c r="H64" s="7"/>
      <c r="I64" s="7">
        <f>I56/50</f>
        <v>40.826760000000007</v>
      </c>
      <c r="J64" s="7"/>
      <c r="K64" s="7">
        <f>K56/50</f>
        <v>47.539279999999998</v>
      </c>
      <c r="L64" s="7"/>
      <c r="M64" s="7">
        <f>M56/50</f>
        <v>51.077479999999994</v>
      </c>
      <c r="N64" s="7"/>
      <c r="O64" s="7">
        <f>O56/50</f>
        <v>60.996760000000002</v>
      </c>
      <c r="P64" s="7"/>
      <c r="Q64" s="7">
        <f>Q56/50</f>
        <v>61.612120000000004</v>
      </c>
      <c r="R64" s="7"/>
      <c r="S64" s="7">
        <f>S56/50</f>
        <v>65.340379999999996</v>
      </c>
      <c r="T64" s="7"/>
      <c r="U64" s="7">
        <f>U56/50</f>
        <v>69.092979999999997</v>
      </c>
    </row>
    <row r="65" spans="3:21" ht="15.75" thickBot="1" x14ac:dyDescent="0.3">
      <c r="C65" s="39" t="s">
        <v>29</v>
      </c>
      <c r="D65" s="7"/>
      <c r="E65" s="66"/>
      <c r="F65" s="7"/>
      <c r="G65" s="7">
        <f>G57/50</f>
        <v>40.289040000000007</v>
      </c>
      <c r="H65" s="7"/>
      <c r="I65" s="7">
        <f>I57/50</f>
        <v>43.874760000000009</v>
      </c>
      <c r="J65" s="7"/>
      <c r="K65" s="7">
        <f>K57/50</f>
        <v>50.58728</v>
      </c>
      <c r="L65" s="7"/>
      <c r="M65" s="7">
        <f>M57/50</f>
        <v>57.173479999999998</v>
      </c>
      <c r="N65" s="7"/>
      <c r="O65" s="7"/>
      <c r="P65" s="7"/>
      <c r="Q65" s="7">
        <f>Q57/50</f>
        <v>64.660119999999992</v>
      </c>
      <c r="R65" s="7"/>
      <c r="S65" s="7"/>
      <c r="T65" s="7"/>
      <c r="U65" s="7"/>
    </row>
    <row r="66" spans="3:21" ht="15.75" thickBot="1" x14ac:dyDescent="0.3">
      <c r="C66" s="74" t="s">
        <v>70</v>
      </c>
      <c r="D66" s="75" t="s">
        <v>72</v>
      </c>
      <c r="E66" s="76">
        <f>((2+7/8)*25.48)/50</f>
        <v>1.4650999999999998</v>
      </c>
      <c r="F66" s="21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</row>
    <row r="85" spans="3:22" x14ac:dyDescent="0.25">
      <c r="C85" t="s">
        <v>37</v>
      </c>
    </row>
    <row r="86" spans="3:22" x14ac:dyDescent="0.25">
      <c r="C86" s="12" t="s">
        <v>5</v>
      </c>
      <c r="D86" s="12"/>
      <c r="E86" s="12">
        <v>3</v>
      </c>
      <c r="F86" s="12" t="s">
        <v>1</v>
      </c>
      <c r="G86" s="12">
        <v>4</v>
      </c>
      <c r="H86" s="12" t="s">
        <v>1</v>
      </c>
      <c r="I86" s="12">
        <v>6</v>
      </c>
      <c r="J86" s="12" t="s">
        <v>1</v>
      </c>
      <c r="K86" s="12">
        <v>9</v>
      </c>
      <c r="L86" s="12" t="s">
        <v>1</v>
      </c>
      <c r="M86" s="12">
        <v>12</v>
      </c>
      <c r="N86" s="12" t="s">
        <v>1</v>
      </c>
      <c r="O86" s="12">
        <v>18</v>
      </c>
      <c r="P86" s="12" t="s">
        <v>1</v>
      </c>
      <c r="Q86" s="12">
        <v>24</v>
      </c>
      <c r="R86" s="12" t="s">
        <v>1</v>
      </c>
      <c r="S86" s="12">
        <v>32</v>
      </c>
      <c r="T86" s="12" t="s">
        <v>1</v>
      </c>
      <c r="U86" s="12">
        <v>42</v>
      </c>
      <c r="V86" s="12" t="s">
        <v>1</v>
      </c>
    </row>
    <row r="87" spans="3:22" x14ac:dyDescent="0.25">
      <c r="C87" s="18" t="s">
        <v>26</v>
      </c>
      <c r="D87" s="18" t="s">
        <v>40</v>
      </c>
      <c r="E87" s="17">
        <v>2.9129999999999998</v>
      </c>
      <c r="F87" s="17">
        <f>25.4*E87</f>
        <v>73.990199999999987</v>
      </c>
      <c r="G87" s="17">
        <v>3.2040000000000002</v>
      </c>
      <c r="H87" s="17">
        <f t="shared" ref="H87" si="39">25.4*G87</f>
        <v>81.381600000000006</v>
      </c>
      <c r="I87" s="17">
        <v>3.6680000000000001</v>
      </c>
      <c r="J87" s="17">
        <f t="shared" ref="J87" si="40">25.4*I87</f>
        <v>93.167199999999994</v>
      </c>
      <c r="K87" s="17">
        <v>4.2</v>
      </c>
      <c r="L87" s="17">
        <f t="shared" ref="L87" si="41">25.4*K87</f>
        <v>106.67999999999999</v>
      </c>
      <c r="M87" s="17">
        <v>4.6230000000000002</v>
      </c>
      <c r="N87" s="17">
        <f t="shared" ref="N87" si="42">25.4*M87</f>
        <v>117.4242</v>
      </c>
      <c r="O87" s="17">
        <v>5.2919999999999998</v>
      </c>
      <c r="P87" s="17">
        <f t="shared" ref="P87" si="43">25.4*O87</f>
        <v>134.41679999999999</v>
      </c>
      <c r="Q87" s="17">
        <v>5.8230000000000004</v>
      </c>
      <c r="R87" s="17">
        <f t="shared" ref="R87" si="44">25.4*Q87</f>
        <v>147.9042</v>
      </c>
      <c r="S87" s="17">
        <v>6.41</v>
      </c>
      <c r="T87" s="17">
        <f t="shared" ref="T87" si="45">25.4*S87</f>
        <v>162.81399999999999</v>
      </c>
      <c r="U87" s="17">
        <v>7.0179999999999998</v>
      </c>
      <c r="V87" s="17">
        <f t="shared" ref="V87" si="46">25.4*U87</f>
        <v>178.25719999999998</v>
      </c>
    </row>
    <row r="88" spans="3:22" x14ac:dyDescent="0.25">
      <c r="C88" s="2" t="s">
        <v>38</v>
      </c>
      <c r="D88" s="2"/>
      <c r="E88" s="7"/>
      <c r="F88" s="7">
        <v>73.989999999999995</v>
      </c>
      <c r="G88" s="7"/>
      <c r="H88" s="7">
        <v>81.382000000000005</v>
      </c>
      <c r="I88" s="7"/>
      <c r="J88" s="7">
        <v>93.167000000000002</v>
      </c>
      <c r="K88" s="7"/>
      <c r="L88" s="7">
        <v>106.68</v>
      </c>
      <c r="M88" s="7"/>
      <c r="N88" s="7">
        <v>117.42400000000001</v>
      </c>
      <c r="O88" s="7"/>
      <c r="P88" s="7">
        <v>134.417</v>
      </c>
      <c r="Q88" s="7"/>
      <c r="R88" s="7">
        <v>147.904</v>
      </c>
      <c r="S88" s="7"/>
      <c r="T88" s="7">
        <v>162.81399999999999</v>
      </c>
      <c r="U88" s="7"/>
      <c r="V88" s="7">
        <v>178.25700000000001</v>
      </c>
    </row>
    <row r="89" spans="3:22" x14ac:dyDescent="0.25">
      <c r="C89" s="2" t="s">
        <v>39</v>
      </c>
      <c r="D89" s="2">
        <v>2.25</v>
      </c>
      <c r="E89" s="7"/>
      <c r="F89" s="7">
        <f>D89*73.99</f>
        <v>166.47749999999999</v>
      </c>
      <c r="G89" s="7"/>
      <c r="H89" s="7">
        <f>D89*81.382</f>
        <v>183.10950000000003</v>
      </c>
      <c r="I89" s="7"/>
      <c r="J89" s="7">
        <f>D89*J88</f>
        <v>209.62575000000001</v>
      </c>
      <c r="K89" s="7"/>
      <c r="L89" s="7">
        <f>D89*L88</f>
        <v>240.03000000000003</v>
      </c>
      <c r="M89" s="7"/>
      <c r="N89" s="7">
        <f>D89*N88</f>
        <v>264.20400000000001</v>
      </c>
      <c r="O89" s="7"/>
      <c r="P89" s="7">
        <f>D89*P88</f>
        <v>302.43824999999998</v>
      </c>
      <c r="Q89" s="7"/>
      <c r="R89" s="7">
        <f>D89*R88</f>
        <v>332.78399999999999</v>
      </c>
      <c r="S89" s="7"/>
      <c r="T89" s="7">
        <f>D89*T88</f>
        <v>366.33150000000001</v>
      </c>
      <c r="U89" s="7"/>
      <c r="V89" s="7">
        <f>D89*V88</f>
        <v>401.07825000000003</v>
      </c>
    </row>
    <row r="90" spans="3:22" x14ac:dyDescent="0.25">
      <c r="C90" s="2" t="s">
        <v>41</v>
      </c>
      <c r="D90" s="2">
        <v>2.25</v>
      </c>
      <c r="E90" s="7"/>
      <c r="F90" s="7">
        <f>D90*73.99</f>
        <v>166.47749999999999</v>
      </c>
      <c r="G90" s="7"/>
      <c r="H90" s="7">
        <v>183.10950000000003</v>
      </c>
      <c r="I90" s="7"/>
      <c r="J90" s="7">
        <v>209.62575000000001</v>
      </c>
      <c r="K90" s="7"/>
      <c r="L90" s="7">
        <v>240.03000000000003</v>
      </c>
      <c r="M90" s="7"/>
      <c r="N90" s="7">
        <v>264.20400000000001</v>
      </c>
      <c r="O90" s="7"/>
      <c r="P90" s="7">
        <v>302.43824999999998</v>
      </c>
      <c r="Q90" s="7"/>
      <c r="R90" s="7">
        <v>332.78399999999999</v>
      </c>
      <c r="S90" s="7"/>
      <c r="T90" s="7">
        <v>366.33150000000001</v>
      </c>
      <c r="U90" s="7"/>
      <c r="V90" s="7">
        <v>401.07825000000003</v>
      </c>
    </row>
    <row r="91" spans="3:22" x14ac:dyDescent="0.25">
      <c r="C91" s="2" t="s">
        <v>42</v>
      </c>
      <c r="D91" s="38">
        <f>5/3</f>
        <v>1.6666666666666667</v>
      </c>
      <c r="E91" s="7"/>
      <c r="F91" s="7">
        <f>D91*F88</f>
        <v>123.31666666666666</v>
      </c>
      <c r="G91" s="7"/>
      <c r="H91" s="7">
        <f>D91*H88</f>
        <v>135.63666666666668</v>
      </c>
      <c r="I91" s="7"/>
      <c r="J91" s="7">
        <f>D91*J88</f>
        <v>155.27833333333334</v>
      </c>
      <c r="K91" s="7"/>
      <c r="L91" s="7">
        <f>D91*L88</f>
        <v>177.8</v>
      </c>
      <c r="M91" s="7"/>
      <c r="N91" s="7">
        <f>D91*N88</f>
        <v>195.70666666666668</v>
      </c>
      <c r="O91" s="7"/>
      <c r="P91" s="7">
        <f>D91*P88</f>
        <v>224.02833333333334</v>
      </c>
      <c r="Q91" s="7"/>
      <c r="R91" s="7">
        <f>D91*R88</f>
        <v>246.50666666666666</v>
      </c>
      <c r="S91" s="7"/>
      <c r="T91" s="7">
        <f>D91*T88</f>
        <v>271.35666666666668</v>
      </c>
      <c r="U91" s="7"/>
      <c r="V91" s="7">
        <f>D91*V88</f>
        <v>297.09500000000003</v>
      </c>
    </row>
    <row r="92" spans="3:22" x14ac:dyDescent="0.25">
      <c r="C92" s="2" t="s">
        <v>43</v>
      </c>
      <c r="D92" s="38">
        <v>1.083</v>
      </c>
      <c r="E92" s="7"/>
      <c r="F92" s="7">
        <f>D92*F88</f>
        <v>80.131169999999997</v>
      </c>
      <c r="G92" s="7"/>
      <c r="H92" s="7">
        <f>D92*H88</f>
        <v>88.136706000000004</v>
      </c>
      <c r="I92" s="7"/>
      <c r="J92" s="7">
        <f>D92*J88</f>
        <v>100.899861</v>
      </c>
      <c r="K92" s="7"/>
      <c r="L92" s="7">
        <f>D92*L88</f>
        <v>115.53444</v>
      </c>
      <c r="M92" s="7"/>
      <c r="N92" s="7">
        <f>D92*N88</f>
        <v>127.170192</v>
      </c>
      <c r="O92" s="7"/>
      <c r="P92" s="7">
        <f>D92*P88</f>
        <v>145.573611</v>
      </c>
      <c r="Q92" s="7"/>
      <c r="R92" s="7">
        <f>D92*R88</f>
        <v>160.18003199999998</v>
      </c>
      <c r="S92" s="7"/>
      <c r="T92" s="7">
        <f>D92*T88</f>
        <v>176.327562</v>
      </c>
      <c r="U92" s="7"/>
      <c r="V92" s="7">
        <f>D92*V88</f>
        <v>193.05233100000001</v>
      </c>
    </row>
    <row r="93" spans="3:22" x14ac:dyDescent="0.25">
      <c r="C93" s="2" t="s">
        <v>44</v>
      </c>
      <c r="D93" s="38">
        <v>1</v>
      </c>
      <c r="E93" s="7"/>
      <c r="F93" s="7">
        <v>73.989999999999995</v>
      </c>
      <c r="G93" s="7"/>
      <c r="H93" s="7">
        <v>81.382000000000005</v>
      </c>
      <c r="I93" s="7"/>
      <c r="J93" s="7">
        <v>93.167000000000002</v>
      </c>
      <c r="K93" s="7"/>
      <c r="L93" s="7">
        <v>106.68</v>
      </c>
      <c r="M93" s="7"/>
      <c r="N93" s="7">
        <v>117.42400000000001</v>
      </c>
      <c r="O93" s="7"/>
      <c r="P93" s="7">
        <v>134.417</v>
      </c>
      <c r="Q93" s="7"/>
      <c r="R93" s="7">
        <v>147.904</v>
      </c>
      <c r="S93" s="7"/>
      <c r="T93" s="7">
        <v>162.81399999999999</v>
      </c>
      <c r="U93" s="7"/>
      <c r="V93" s="7">
        <v>178.25700000000001</v>
      </c>
    </row>
    <row r="94" spans="3:22" x14ac:dyDescent="0.25">
      <c r="C94" s="2" t="s">
        <v>45</v>
      </c>
      <c r="D94" s="38">
        <v>1</v>
      </c>
      <c r="E94" s="7"/>
      <c r="F94" s="7">
        <v>73.989999999999995</v>
      </c>
      <c r="G94" s="7"/>
      <c r="H94" s="7">
        <v>81.382000000000005</v>
      </c>
      <c r="I94" s="7"/>
      <c r="J94" s="7">
        <v>93.167000000000002</v>
      </c>
      <c r="K94" s="7"/>
      <c r="L94" s="7">
        <v>106.68</v>
      </c>
      <c r="M94" s="7"/>
      <c r="N94" s="7">
        <v>117.42400000000001</v>
      </c>
      <c r="O94" s="7"/>
      <c r="P94" s="7">
        <v>134.417</v>
      </c>
      <c r="Q94" s="7"/>
      <c r="R94" s="7">
        <v>147.904</v>
      </c>
      <c r="S94" s="7"/>
      <c r="T94" s="7">
        <v>162.81399999999999</v>
      </c>
      <c r="U94" s="7"/>
      <c r="V94" s="7">
        <v>178.25700000000001</v>
      </c>
    </row>
    <row r="95" spans="3:22" x14ac:dyDescent="0.25">
      <c r="C95" s="2" t="s">
        <v>47</v>
      </c>
      <c r="D95" s="38">
        <v>2.25</v>
      </c>
      <c r="E95" s="7"/>
      <c r="F95" s="7">
        <f>D95*73.99</f>
        <v>166.47749999999999</v>
      </c>
      <c r="G95" s="7"/>
      <c r="H95" s="7">
        <f>D95*81.382</f>
        <v>183.10950000000003</v>
      </c>
      <c r="I95" s="7"/>
      <c r="J95" s="7">
        <f>D95*J94</f>
        <v>209.62575000000001</v>
      </c>
      <c r="K95" s="7"/>
      <c r="L95" s="7">
        <f>D95*L94</f>
        <v>240.03000000000003</v>
      </c>
      <c r="M95" s="7"/>
      <c r="N95" s="7">
        <f>D95*N94</f>
        <v>264.20400000000001</v>
      </c>
      <c r="O95" s="7"/>
      <c r="P95" s="7">
        <f>D95*P94</f>
        <v>302.43824999999998</v>
      </c>
      <c r="Q95" s="7"/>
      <c r="R95" s="7">
        <f>D95*R94</f>
        <v>332.78399999999999</v>
      </c>
      <c r="S95" s="7"/>
      <c r="T95" s="7">
        <f>D95*T94</f>
        <v>366.33150000000001</v>
      </c>
      <c r="U95" s="7"/>
      <c r="V95" s="7">
        <f>D95*V94</f>
        <v>401.07825000000003</v>
      </c>
    </row>
    <row r="96" spans="3:22" x14ac:dyDescent="0.25">
      <c r="C96" s="2" t="s">
        <v>46</v>
      </c>
      <c r="D96" s="38">
        <f>(1+7/8)</f>
        <v>1.875</v>
      </c>
      <c r="E96" s="9"/>
      <c r="F96" s="7">
        <f>D96*F88</f>
        <v>138.73124999999999</v>
      </c>
      <c r="G96" s="9"/>
      <c r="H96" s="7">
        <f>D96*H88</f>
        <v>152.59125</v>
      </c>
      <c r="I96" s="7"/>
      <c r="J96" s="7">
        <f>D96*J88</f>
        <v>174.68812500000001</v>
      </c>
      <c r="K96" s="7"/>
      <c r="L96" s="7">
        <f>D96*L88</f>
        <v>200.02500000000001</v>
      </c>
      <c r="M96" s="7"/>
      <c r="N96" s="7">
        <f>D96*N88</f>
        <v>220.17000000000002</v>
      </c>
      <c r="O96" s="7"/>
      <c r="P96" s="7">
        <f>D96*P88</f>
        <v>252.03187500000001</v>
      </c>
      <c r="Q96" s="7"/>
      <c r="R96" s="7">
        <f>D96*R88</f>
        <v>277.32</v>
      </c>
      <c r="S96" s="7"/>
      <c r="T96" s="7">
        <f>D96*T88</f>
        <v>305.27625</v>
      </c>
      <c r="U96" s="7"/>
      <c r="V96" s="7">
        <f>D96*V88</f>
        <v>334.231875</v>
      </c>
    </row>
    <row r="97" spans="3:22" x14ac:dyDescent="0.25">
      <c r="C97" s="2"/>
      <c r="D97" s="38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3:22" x14ac:dyDescent="0.25">
      <c r="C98" s="2"/>
      <c r="D98" s="38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3:22" x14ac:dyDescent="0.25">
      <c r="C99" s="2"/>
      <c r="D99" s="38">
        <v>22</v>
      </c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3:22" x14ac:dyDescent="0.25">
      <c r="D100">
        <f>D99*H88</f>
        <v>1790.404</v>
      </c>
    </row>
    <row r="106" spans="3:22" x14ac:dyDescent="0.25">
      <c r="C106" t="s">
        <v>48</v>
      </c>
    </row>
    <row r="146" spans="11:16" ht="18.75" x14ac:dyDescent="0.3">
      <c r="K146" s="59" t="s">
        <v>50</v>
      </c>
      <c r="L146" s="59" t="s">
        <v>51</v>
      </c>
      <c r="M146" s="59"/>
      <c r="N146" s="59"/>
    </row>
    <row r="147" spans="11:16" ht="15.75" thickBot="1" x14ac:dyDescent="0.3"/>
    <row r="148" spans="11:16" ht="15.75" thickBot="1" x14ac:dyDescent="0.3">
      <c r="K148" s="56" t="s">
        <v>49</v>
      </c>
      <c r="L148" s="56" t="s">
        <v>73</v>
      </c>
      <c r="M148" s="56" t="s">
        <v>66</v>
      </c>
      <c r="N148" s="57" t="s">
        <v>69</v>
      </c>
      <c r="O148" s="61" t="s">
        <v>71</v>
      </c>
    </row>
    <row r="149" spans="11:16" x14ac:dyDescent="0.25">
      <c r="K149" s="2" t="s">
        <v>74</v>
      </c>
      <c r="L149" s="48"/>
    </row>
    <row r="150" spans="11:16" x14ac:dyDescent="0.25">
      <c r="M150" s="2"/>
      <c r="N150" s="2"/>
      <c r="O150" s="41"/>
    </row>
    <row r="151" spans="11:16" x14ac:dyDescent="0.25">
      <c r="K151" s="78" t="s">
        <v>67</v>
      </c>
      <c r="L151" s="78">
        <v>9</v>
      </c>
      <c r="M151" s="58">
        <f>25.4*L151</f>
        <v>228.6</v>
      </c>
      <c r="N151" s="58">
        <f>M151/50</f>
        <v>4.5720000000000001</v>
      </c>
      <c r="O151" s="41">
        <f>N151*10</f>
        <v>45.72</v>
      </c>
    </row>
    <row r="152" spans="11:16" x14ac:dyDescent="0.25">
      <c r="K152" s="78" t="s">
        <v>68</v>
      </c>
      <c r="L152" s="78">
        <v>12.5</v>
      </c>
      <c r="M152" s="58">
        <f t="shared" ref="M152:M170" si="47">25.4*L152</f>
        <v>317.5</v>
      </c>
      <c r="N152" s="58">
        <f t="shared" ref="N152:N170" si="48">M152/50</f>
        <v>6.35</v>
      </c>
      <c r="O152" s="41">
        <f t="shared" ref="O152:O170" si="49">N152*10</f>
        <v>63.5</v>
      </c>
    </row>
    <row r="153" spans="11:16" x14ac:dyDescent="0.25">
      <c r="K153" s="20" t="s">
        <v>52</v>
      </c>
      <c r="L153" s="20">
        <v>32.5</v>
      </c>
      <c r="M153" s="69">
        <f t="shared" si="47"/>
        <v>825.5</v>
      </c>
      <c r="N153" s="69">
        <f t="shared" si="48"/>
        <v>16.510000000000002</v>
      </c>
      <c r="O153" s="41">
        <f t="shared" si="49"/>
        <v>165.10000000000002</v>
      </c>
      <c r="P153">
        <f>N154+(2*N157)</f>
        <v>16.509999999999998</v>
      </c>
    </row>
    <row r="154" spans="11:16" x14ac:dyDescent="0.25">
      <c r="K154" s="85" t="s">
        <v>75</v>
      </c>
      <c r="L154" s="20">
        <v>19.5</v>
      </c>
      <c r="M154" s="69">
        <f t="shared" si="47"/>
        <v>495.29999999999995</v>
      </c>
      <c r="N154" s="69">
        <f t="shared" si="48"/>
        <v>9.9059999999999988</v>
      </c>
      <c r="O154" s="41">
        <f t="shared" si="49"/>
        <v>99.059999999999988</v>
      </c>
    </row>
    <row r="155" spans="11:16" x14ac:dyDescent="0.25">
      <c r="K155" s="86" t="s">
        <v>53</v>
      </c>
      <c r="L155" s="72">
        <v>8.5</v>
      </c>
      <c r="M155" s="73">
        <f t="shared" si="47"/>
        <v>215.89999999999998</v>
      </c>
      <c r="N155" s="73">
        <f t="shared" si="48"/>
        <v>4.3179999999999996</v>
      </c>
      <c r="O155" s="41">
        <f t="shared" si="49"/>
        <v>43.179999999999993</v>
      </c>
    </row>
    <row r="156" spans="11:16" x14ac:dyDescent="0.25">
      <c r="K156" s="87" t="s">
        <v>54</v>
      </c>
      <c r="L156" s="70">
        <v>4</v>
      </c>
      <c r="M156" s="71">
        <f t="shared" si="47"/>
        <v>101.6</v>
      </c>
      <c r="N156" s="71">
        <f t="shared" si="48"/>
        <v>2.032</v>
      </c>
      <c r="O156" s="41">
        <f t="shared" si="49"/>
        <v>20.32</v>
      </c>
    </row>
    <row r="157" spans="11:16" x14ac:dyDescent="0.25">
      <c r="K157" s="79" t="s">
        <v>55</v>
      </c>
      <c r="L157" s="79">
        <v>6.5</v>
      </c>
      <c r="M157" s="80">
        <f t="shared" si="47"/>
        <v>165.1</v>
      </c>
      <c r="N157" s="80">
        <f t="shared" si="48"/>
        <v>3.302</v>
      </c>
      <c r="O157" s="41">
        <f t="shared" si="49"/>
        <v>33.020000000000003</v>
      </c>
    </row>
    <row r="158" spans="11:16" x14ac:dyDescent="0.25">
      <c r="K158" s="79" t="s">
        <v>56</v>
      </c>
      <c r="L158" s="79">
        <v>3.5</v>
      </c>
      <c r="M158" s="80">
        <f t="shared" si="47"/>
        <v>88.899999999999991</v>
      </c>
      <c r="N158" s="80">
        <f t="shared" si="48"/>
        <v>1.7779999999999998</v>
      </c>
      <c r="O158" s="41">
        <f t="shared" si="49"/>
        <v>17.779999999999998</v>
      </c>
    </row>
    <row r="159" spans="11:16" x14ac:dyDescent="0.25">
      <c r="K159" s="20" t="s">
        <v>57</v>
      </c>
      <c r="L159" s="20">
        <v>32.5</v>
      </c>
      <c r="M159" s="69">
        <f t="shared" si="47"/>
        <v>825.5</v>
      </c>
      <c r="N159" s="69">
        <f t="shared" si="48"/>
        <v>16.510000000000002</v>
      </c>
      <c r="O159" s="41">
        <f t="shared" si="49"/>
        <v>165.10000000000002</v>
      </c>
    </row>
    <row r="160" spans="11:16" x14ac:dyDescent="0.25">
      <c r="K160" s="85" t="s">
        <v>75</v>
      </c>
      <c r="L160" s="20">
        <v>19.5</v>
      </c>
      <c r="M160" s="69">
        <f t="shared" si="47"/>
        <v>495.29999999999995</v>
      </c>
      <c r="N160" s="69">
        <f t="shared" si="48"/>
        <v>9.9059999999999988</v>
      </c>
      <c r="O160" s="41">
        <f t="shared" si="49"/>
        <v>99.059999999999988</v>
      </c>
    </row>
    <row r="161" spans="11:15" x14ac:dyDescent="0.25">
      <c r="K161" s="86" t="s">
        <v>53</v>
      </c>
      <c r="L161" s="72">
        <v>4</v>
      </c>
      <c r="M161" s="73">
        <f t="shared" si="47"/>
        <v>101.6</v>
      </c>
      <c r="N161" s="73">
        <f t="shared" si="48"/>
        <v>2.032</v>
      </c>
      <c r="O161" s="41">
        <f t="shared" si="49"/>
        <v>20.32</v>
      </c>
    </row>
    <row r="162" spans="11:15" x14ac:dyDescent="0.25">
      <c r="K162" s="87" t="s">
        <v>54</v>
      </c>
      <c r="L162" s="70">
        <v>12</v>
      </c>
      <c r="M162" s="71">
        <f t="shared" si="47"/>
        <v>304.79999999999995</v>
      </c>
      <c r="N162" s="71">
        <f t="shared" si="48"/>
        <v>6.0959999999999992</v>
      </c>
      <c r="O162" s="41">
        <f t="shared" si="49"/>
        <v>60.959999999999994</v>
      </c>
    </row>
    <row r="163" spans="11:15" x14ac:dyDescent="0.25">
      <c r="K163" s="74" t="s">
        <v>58</v>
      </c>
      <c r="L163" s="74">
        <v>14</v>
      </c>
      <c r="M163" s="77">
        <f>25.4*L163</f>
        <v>355.59999999999997</v>
      </c>
      <c r="N163" s="77">
        <f t="shared" si="48"/>
        <v>7.1119999999999992</v>
      </c>
      <c r="O163" s="41">
        <f t="shared" si="49"/>
        <v>71.11999999999999</v>
      </c>
    </row>
    <row r="164" spans="11:15" x14ac:dyDescent="0.25">
      <c r="K164" s="81" t="s">
        <v>59</v>
      </c>
      <c r="L164" s="81">
        <v>3</v>
      </c>
      <c r="M164" s="82">
        <f t="shared" si="47"/>
        <v>76.199999999999989</v>
      </c>
      <c r="N164" s="82">
        <f t="shared" si="48"/>
        <v>1.5239999999999998</v>
      </c>
      <c r="O164" s="41">
        <f t="shared" si="49"/>
        <v>15.239999999999998</v>
      </c>
    </row>
    <row r="165" spans="11:15" x14ac:dyDescent="0.25">
      <c r="K165" s="74" t="s">
        <v>60</v>
      </c>
      <c r="L165" s="74">
        <v>10</v>
      </c>
      <c r="M165" s="77">
        <f t="shared" si="47"/>
        <v>254</v>
      </c>
      <c r="N165" s="77">
        <f t="shared" si="48"/>
        <v>5.08</v>
      </c>
      <c r="O165" s="41">
        <f t="shared" si="49"/>
        <v>50.8</v>
      </c>
    </row>
    <row r="166" spans="11:15" x14ac:dyDescent="0.25">
      <c r="K166" s="81" t="s">
        <v>61</v>
      </c>
      <c r="L166" s="81">
        <v>3</v>
      </c>
      <c r="M166" s="82">
        <f t="shared" si="47"/>
        <v>76.199999999999989</v>
      </c>
      <c r="N166" s="82">
        <f t="shared" si="48"/>
        <v>1.5239999999999998</v>
      </c>
      <c r="O166" s="41">
        <f t="shared" si="49"/>
        <v>15.239999999999998</v>
      </c>
    </row>
    <row r="167" spans="11:15" x14ac:dyDescent="0.25">
      <c r="K167" s="83" t="s">
        <v>62</v>
      </c>
      <c r="L167" s="83">
        <v>13.6</v>
      </c>
      <c r="M167" s="84">
        <f t="shared" si="47"/>
        <v>345.44</v>
      </c>
      <c r="N167" s="84">
        <f t="shared" si="48"/>
        <v>6.9088000000000003</v>
      </c>
      <c r="O167" s="60">
        <f t="shared" si="49"/>
        <v>69.088000000000008</v>
      </c>
    </row>
    <row r="168" spans="11:15" x14ac:dyDescent="0.25">
      <c r="K168" s="83" t="s">
        <v>63</v>
      </c>
      <c r="L168" s="83">
        <v>37.5</v>
      </c>
      <c r="M168" s="84">
        <f t="shared" si="47"/>
        <v>952.5</v>
      </c>
      <c r="N168" s="84">
        <f t="shared" si="48"/>
        <v>19.05</v>
      </c>
      <c r="O168" s="41">
        <f t="shared" si="49"/>
        <v>190.5</v>
      </c>
    </row>
    <row r="169" spans="11:15" x14ac:dyDescent="0.25">
      <c r="K169" s="83" t="s">
        <v>64</v>
      </c>
      <c r="L169" s="83">
        <v>3</v>
      </c>
      <c r="M169" s="84">
        <f t="shared" si="47"/>
        <v>76.199999999999989</v>
      </c>
      <c r="N169" s="84">
        <f t="shared" si="48"/>
        <v>1.5239999999999998</v>
      </c>
      <c r="O169" s="41">
        <f t="shared" si="49"/>
        <v>15.239999999999998</v>
      </c>
    </row>
    <row r="170" spans="11:15" x14ac:dyDescent="0.25">
      <c r="K170" s="83" t="s">
        <v>65</v>
      </c>
      <c r="L170" s="83">
        <v>6</v>
      </c>
      <c r="M170" s="84">
        <f t="shared" si="47"/>
        <v>152.39999999999998</v>
      </c>
      <c r="N170" s="84">
        <f t="shared" si="48"/>
        <v>3.0479999999999996</v>
      </c>
      <c r="O170" s="41">
        <f t="shared" si="49"/>
        <v>30.479999999999997</v>
      </c>
    </row>
  </sheetData>
  <pageMargins left="0.7" right="0.7" top="0.78740157499999996" bottom="0.78740157499999996" header="0.3" footer="0.3"/>
  <pageSetup paperSize="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0073-C120-4A04-9318-7470F4D81DD4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Kanonen Armstrong</vt:lpstr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joszto</dc:creator>
  <cp:lastModifiedBy>Lenovo</cp:lastModifiedBy>
  <cp:lastPrinted>2018-08-06T17:31:39Z</cp:lastPrinted>
  <dcterms:created xsi:type="dcterms:W3CDTF">2017-09-03T16:44:47Z</dcterms:created>
  <dcterms:modified xsi:type="dcterms:W3CDTF">2018-08-06T20:04:06Z</dcterms:modified>
</cp:coreProperties>
</file>