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84" yWindow="288" windowWidth="22536" windowHeight="1128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44" i="1" l="1"/>
  <c r="C44" i="1"/>
  <c r="D109" i="1"/>
  <c r="D108" i="1"/>
  <c r="C109" i="1"/>
  <c r="C108" i="1"/>
  <c r="D95" i="1"/>
  <c r="C95" i="1"/>
  <c r="D84" i="1"/>
  <c r="C84" i="1"/>
  <c r="D48" i="1"/>
  <c r="C48" i="1"/>
  <c r="D12" i="1"/>
  <c r="C12" i="1"/>
  <c r="C103" i="1"/>
  <c r="C8" i="1"/>
  <c r="C7" i="1"/>
  <c r="C19" i="1" s="1"/>
  <c r="C20" i="1" s="1"/>
  <c r="D20" i="1" s="1"/>
  <c r="C6" i="1"/>
  <c r="C90" i="1" s="1"/>
  <c r="D90" i="1" s="1"/>
  <c r="C107" i="1"/>
  <c r="D107" i="1" s="1"/>
  <c r="D103" i="1"/>
  <c r="C71" i="1"/>
  <c r="D71" i="1" s="1"/>
  <c r="C18" i="1"/>
  <c r="C28" i="1" s="1"/>
  <c r="D28" i="1" s="1"/>
  <c r="C11" i="1"/>
  <c r="C82" i="1" s="1"/>
  <c r="D82" i="1" s="1"/>
  <c r="C10" i="1"/>
  <c r="C70" i="1" s="1"/>
  <c r="D70" i="1" s="1"/>
  <c r="D8" i="1"/>
  <c r="C24" i="1" l="1"/>
  <c r="C25" i="1" s="1"/>
  <c r="D25" i="1" s="1"/>
  <c r="D10" i="1"/>
  <c r="C33" i="1"/>
  <c r="D33" i="1" s="1"/>
  <c r="C34" i="1"/>
  <c r="D34" i="1" s="1"/>
  <c r="C58" i="1"/>
  <c r="D58" i="1" s="1"/>
  <c r="C39" i="1"/>
  <c r="D39" i="1" s="1"/>
  <c r="C59" i="1"/>
  <c r="D59" i="1" s="1"/>
  <c r="C13" i="1"/>
  <c r="C15" i="1" s="1"/>
  <c r="D15" i="1" s="1"/>
  <c r="C102" i="1"/>
  <c r="D102" i="1" s="1"/>
  <c r="C97" i="1"/>
  <c r="D97" i="1" s="1"/>
  <c r="C40" i="1"/>
  <c r="D40" i="1" s="1"/>
  <c r="C98" i="1"/>
  <c r="D98" i="1" s="1"/>
  <c r="D13" i="1"/>
  <c r="C26" i="1"/>
  <c r="D26" i="1" s="1"/>
  <c r="C41" i="1"/>
  <c r="D41" i="1" s="1"/>
  <c r="C67" i="1"/>
  <c r="D67" i="1" s="1"/>
  <c r="C86" i="1"/>
  <c r="D86" i="1" s="1"/>
  <c r="C92" i="1"/>
  <c r="D92" i="1" s="1"/>
  <c r="C99" i="1"/>
  <c r="D99" i="1" s="1"/>
  <c r="C105" i="1"/>
  <c r="D105" i="1" s="1"/>
  <c r="D7" i="1"/>
  <c r="C21" i="1"/>
  <c r="C36" i="1"/>
  <c r="D36" i="1" s="1"/>
  <c r="C42" i="1"/>
  <c r="D42" i="1" s="1"/>
  <c r="C68" i="1"/>
  <c r="D68" i="1" s="1"/>
  <c r="C80" i="1"/>
  <c r="D80" i="1" s="1"/>
  <c r="C87" i="1"/>
  <c r="D87" i="1" s="1"/>
  <c r="C93" i="1"/>
  <c r="D93" i="1" s="1"/>
  <c r="C100" i="1"/>
  <c r="D100" i="1" s="1"/>
  <c r="C106" i="1"/>
  <c r="D106" i="1" s="1"/>
  <c r="D24" i="1"/>
  <c r="C104" i="1"/>
  <c r="D104" i="1" s="1"/>
  <c r="D18" i="1"/>
  <c r="C85" i="1"/>
  <c r="D85" i="1" s="1"/>
  <c r="D19" i="1"/>
  <c r="C9" i="1"/>
  <c r="C37" i="1"/>
  <c r="D37" i="1" s="1"/>
  <c r="C43" i="1"/>
  <c r="D43" i="1" s="1"/>
  <c r="C57" i="1"/>
  <c r="D57" i="1" s="1"/>
  <c r="C69" i="1"/>
  <c r="D69" i="1" s="1"/>
  <c r="C81" i="1"/>
  <c r="D81" i="1" s="1"/>
  <c r="C88" i="1"/>
  <c r="D88" i="1" s="1"/>
  <c r="C94" i="1"/>
  <c r="D94" i="1" s="1"/>
  <c r="C101" i="1"/>
  <c r="D101" i="1" s="1"/>
  <c r="C91" i="1"/>
  <c r="D91" i="1" s="1"/>
  <c r="C35" i="1"/>
  <c r="D35" i="1" s="1"/>
  <c r="C83" i="1"/>
  <c r="D83" i="1" s="1"/>
  <c r="D11" i="1"/>
  <c r="D6" i="1"/>
  <c r="C17" i="1"/>
  <c r="C32" i="1"/>
  <c r="D32" i="1" s="1"/>
  <c r="C38" i="1"/>
  <c r="D38" i="1" s="1"/>
  <c r="C89" i="1"/>
  <c r="D89" i="1" s="1"/>
  <c r="C96" i="1"/>
  <c r="D96" i="1" s="1"/>
  <c r="C49" i="1" l="1"/>
  <c r="D49" i="1" s="1"/>
  <c r="D17" i="1"/>
  <c r="C27" i="1"/>
  <c r="D27" i="1" s="1"/>
  <c r="C76" i="1"/>
  <c r="D76" i="1" s="1"/>
  <c r="C64" i="1"/>
  <c r="D64" i="1" s="1"/>
  <c r="C52" i="1"/>
  <c r="D52" i="1" s="1"/>
  <c r="C45" i="1"/>
  <c r="D45" i="1" s="1"/>
  <c r="C78" i="1"/>
  <c r="D78" i="1" s="1"/>
  <c r="C54" i="1"/>
  <c r="D54" i="1" s="1"/>
  <c r="D9" i="1"/>
  <c r="C66" i="1"/>
  <c r="D66" i="1" s="1"/>
  <c r="C77" i="1"/>
  <c r="D77" i="1" s="1"/>
  <c r="C75" i="1"/>
  <c r="D75" i="1" s="1"/>
  <c r="C63" i="1"/>
  <c r="D63" i="1" s="1"/>
  <c r="C51" i="1"/>
  <c r="D51" i="1" s="1"/>
  <c r="C14" i="1"/>
  <c r="C60" i="1"/>
  <c r="D60" i="1" s="1"/>
  <c r="C47" i="1"/>
  <c r="D47" i="1" s="1"/>
  <c r="C53" i="1"/>
  <c r="D53" i="1" s="1"/>
  <c r="C74" i="1"/>
  <c r="D74" i="1" s="1"/>
  <c r="C62" i="1"/>
  <c r="D62" i="1" s="1"/>
  <c r="C56" i="1"/>
  <c r="D56" i="1" s="1"/>
  <c r="C50" i="1"/>
  <c r="D50" i="1" s="1"/>
  <c r="C79" i="1"/>
  <c r="D79" i="1" s="1"/>
  <c r="C73" i="1"/>
  <c r="D73" i="1" s="1"/>
  <c r="C61" i="1"/>
  <c r="D61" i="1" s="1"/>
  <c r="C55" i="1"/>
  <c r="D55" i="1" s="1"/>
  <c r="C72" i="1"/>
  <c r="D72" i="1" s="1"/>
  <c r="C65" i="1"/>
  <c r="D65" i="1" s="1"/>
  <c r="C46" i="1"/>
  <c r="D46" i="1" s="1"/>
  <c r="C22" i="1"/>
  <c r="D21" i="1"/>
  <c r="C16" i="1" l="1"/>
  <c r="D16" i="1" s="1"/>
  <c r="D14" i="1"/>
  <c r="C23" i="1"/>
  <c r="D23" i="1" s="1"/>
  <c r="D22" i="1"/>
</calcChain>
</file>

<file path=xl/sharedStrings.xml><?xml version="1.0" encoding="utf-8"?>
<sst xmlns="http://schemas.openxmlformats.org/spreadsheetml/2006/main" count="214" uniqueCount="172">
  <si>
    <t>Circum-</t>
  </si>
  <si>
    <t>Standing Rigging</t>
  </si>
  <si>
    <t>Calculation</t>
  </si>
  <si>
    <t>ference</t>
  </si>
  <si>
    <t>Diameter</t>
  </si>
  <si>
    <t>Main stay</t>
  </si>
  <si>
    <t>Mast diameter * .5</t>
  </si>
  <si>
    <t>Fore lower stays</t>
  </si>
  <si>
    <t>Main lower stays</t>
  </si>
  <si>
    <t>Fore topmast stays</t>
  </si>
  <si>
    <t>Lower stays * 0.5</t>
  </si>
  <si>
    <t>Main topmast stays</t>
  </si>
  <si>
    <t>Fore topgallant stay</t>
  </si>
  <si>
    <t>Topmast stay * 0.5</t>
  </si>
  <si>
    <t>Fore topsail stay</t>
  </si>
  <si>
    <t>Lower stay lanyards</t>
  </si>
  <si>
    <t>Lower stay * 1/3</t>
  </si>
  <si>
    <t>Upper stay lanyards</t>
  </si>
  <si>
    <t>Upper stay * 1/2</t>
  </si>
  <si>
    <t>Lower stay tackle</t>
  </si>
  <si>
    <t>Lower lanyards * 1</t>
  </si>
  <si>
    <t>Upper stay tackle</t>
  </si>
  <si>
    <t>Upper lanyards * 1</t>
  </si>
  <si>
    <t>Fore mast shrouds</t>
  </si>
  <si>
    <t>Stay * 0.6</t>
  </si>
  <si>
    <t>Main mast shrouds</t>
  </si>
  <si>
    <t>Bobstay</t>
  </si>
  <si>
    <t>Forestay * 0.5</t>
  </si>
  <si>
    <t>Bobstay lanyards</t>
  </si>
  <si>
    <t>Bobstay * 0.5</t>
  </si>
  <si>
    <t>Gammoning</t>
  </si>
  <si>
    <t>Forestay * 0.44</t>
  </si>
  <si>
    <t>Bowsprit shrouds</t>
  </si>
  <si>
    <t>Gammoning * 1</t>
  </si>
  <si>
    <t>Bowsprit shroud lanyard</t>
  </si>
  <si>
    <t>Bowsprit shroud * 0.5</t>
  </si>
  <si>
    <t>Martingale  stay</t>
  </si>
  <si>
    <t>Fore topmast stay * 0.75</t>
  </si>
  <si>
    <t>Martingale backstay</t>
  </si>
  <si>
    <t>Martingale stay * 0.5</t>
  </si>
  <si>
    <t>Jib boom guy</t>
  </si>
  <si>
    <t>Fore pendant tackle</t>
  </si>
  <si>
    <t>Shrouds * 1</t>
  </si>
  <si>
    <t>Main pendant tackle</t>
  </si>
  <si>
    <t>Runing Rigging</t>
  </si>
  <si>
    <t>Fore yard halliard</t>
  </si>
  <si>
    <t>Fore stay * 0.375</t>
  </si>
  <si>
    <t>Fore yard slings</t>
  </si>
  <si>
    <t>Fore stay * 0.25</t>
  </si>
  <si>
    <t>Fore yard sheets</t>
  </si>
  <si>
    <t>Fore stay * 0.4</t>
  </si>
  <si>
    <t>Fore yard tacks</t>
  </si>
  <si>
    <t>Fore stay * 0.5</t>
  </si>
  <si>
    <t>Fore yard brace pendant</t>
  </si>
  <si>
    <t>Fore stay * 0.66</t>
  </si>
  <si>
    <t>Fore yard brace</t>
  </si>
  <si>
    <t>Fore yard truss pendants</t>
  </si>
  <si>
    <t>Fore stay * 0.45</t>
  </si>
  <si>
    <t>Fore yard foot ropes</t>
  </si>
  <si>
    <t>Fore stay * 0.55</t>
  </si>
  <si>
    <t>Fore yard lift</t>
  </si>
  <si>
    <t>Main stay * 0.36</t>
  </si>
  <si>
    <t>Fore course sheets</t>
  </si>
  <si>
    <t>Main stay * 0.45</t>
  </si>
  <si>
    <t>Fore course tacks</t>
  </si>
  <si>
    <t>Fore course clew</t>
  </si>
  <si>
    <t>Main stay * 0.20</t>
  </si>
  <si>
    <t>Fore course buntline</t>
  </si>
  <si>
    <t>Fore topsail yard halliard</t>
  </si>
  <si>
    <t>Fore topmast stay * 0.66</t>
  </si>
  <si>
    <t>Fore topsail yard lifts</t>
  </si>
  <si>
    <t>Fore topmast stay * 0165</t>
  </si>
  <si>
    <t>Fore topsail yard brace pendant</t>
  </si>
  <si>
    <t>Fore topsail yard brace</t>
  </si>
  <si>
    <t>Brace pendant * 0.66</t>
  </si>
  <si>
    <t>Fore topsail yard footropes</t>
  </si>
  <si>
    <t>Fore yard footropes * 1</t>
  </si>
  <si>
    <t>Fore topsail sheet</t>
  </si>
  <si>
    <t>Fore topmast stay * 0.9</t>
  </si>
  <si>
    <t>Fore topsail clewline</t>
  </si>
  <si>
    <t>Fore topmast stay * 0.45</t>
  </si>
  <si>
    <t>Fore topsail buntline</t>
  </si>
  <si>
    <t>Fore topmast stay * 0.4</t>
  </si>
  <si>
    <t>Fore topsail stunsail halliards</t>
  </si>
  <si>
    <t>Fore topmast stay * 0.5</t>
  </si>
  <si>
    <t>Fore topsail stunsail sheets</t>
  </si>
  <si>
    <t>Fore topmast stay * 0.25</t>
  </si>
  <si>
    <t>Fore topsail stunsail tacks</t>
  </si>
  <si>
    <t>Fore topsail stunsail downhaul</t>
  </si>
  <si>
    <t>Fore staysail halliard</t>
  </si>
  <si>
    <t>Fore stay * 0.19</t>
  </si>
  <si>
    <t>Fore staysail sheet pendants</t>
  </si>
  <si>
    <t>Fore staysail sheet whips</t>
  </si>
  <si>
    <t>Fore stay * 0.125</t>
  </si>
  <si>
    <t>Fore staysail tacks</t>
  </si>
  <si>
    <t>Fore topmast stay * 0.375</t>
  </si>
  <si>
    <t>Fore staysail downhaul</t>
  </si>
  <si>
    <t>Fore topmast staysail halliard</t>
  </si>
  <si>
    <t>Fore topmast staysail sheet pendants</t>
  </si>
  <si>
    <t>Fore topmast staysail sheet whips</t>
  </si>
  <si>
    <t>Fore topmast staysail tacks</t>
  </si>
  <si>
    <t>Fore stopmast staysail downhaul</t>
  </si>
  <si>
    <t>Main topmast staysail halliard</t>
  </si>
  <si>
    <t>Main topmast stay * 0.5</t>
  </si>
  <si>
    <t>Main topmast staysail tack</t>
  </si>
  <si>
    <t>Main topmast stay * 0.45</t>
  </si>
  <si>
    <t>Main topmast staysail sheet</t>
  </si>
  <si>
    <t>Main topmast staysail downhaul</t>
  </si>
  <si>
    <t>Main topmast stay * 0.237</t>
  </si>
  <si>
    <t>Main topmast staysail brail</t>
  </si>
  <si>
    <t>Main topmast stay * 0.18</t>
  </si>
  <si>
    <t>Jib sail stay</t>
  </si>
  <si>
    <t>Jib sail halliard</t>
  </si>
  <si>
    <t>Fore topmast stay * 0.33</t>
  </si>
  <si>
    <t>Jib sail tack</t>
  </si>
  <si>
    <t>Fore topmast stay * 0.3</t>
  </si>
  <si>
    <t>Jib sail outhaul</t>
  </si>
  <si>
    <t>Jib sail outhaul tackle</t>
  </si>
  <si>
    <t>Jib sail downhaul</t>
  </si>
  <si>
    <t>Jib sail sheet pendants</t>
  </si>
  <si>
    <t>Jib sail sheet whips and tackle</t>
  </si>
  <si>
    <t>Flying jib sail halliards</t>
  </si>
  <si>
    <t>Fore topgallant stay * 0.66</t>
  </si>
  <si>
    <t>Flying jib sail sheets</t>
  </si>
  <si>
    <t>Flying jib sail tacks</t>
  </si>
  <si>
    <t>Fore topgallant stay * 0.55</t>
  </si>
  <si>
    <t>Flying jib sail downhaul</t>
  </si>
  <si>
    <t>Fore topgallant stay * 0.33</t>
  </si>
  <si>
    <t>Main gaff peak halliard</t>
  </si>
  <si>
    <t>Main gaff topping lift</t>
  </si>
  <si>
    <t>Main stay * 0.5</t>
  </si>
  <si>
    <t>Main gaff vang pendants</t>
  </si>
  <si>
    <t>Main stay * 0.55</t>
  </si>
  <si>
    <t>Main gaff vang whips</t>
  </si>
  <si>
    <t>Main stay * 0.275</t>
  </si>
  <si>
    <t>Main gaff throat halliard</t>
  </si>
  <si>
    <t>Main boom topping lift</t>
  </si>
  <si>
    <t>Main stay * 0.6</t>
  </si>
  <si>
    <t>Main boom sheets</t>
  </si>
  <si>
    <t>Main stay * 0.4</t>
  </si>
  <si>
    <t>Main sail halliard</t>
  </si>
  <si>
    <t>Main stay * 0.25</t>
  </si>
  <si>
    <t>Main sail tack</t>
  </si>
  <si>
    <t>Main stay * 0.285</t>
  </si>
  <si>
    <t>Main sail downhaul</t>
  </si>
  <si>
    <t>Main stay * 0.3</t>
  </si>
  <si>
    <t>Main sail sheets</t>
  </si>
  <si>
    <t>Main sail outhaul</t>
  </si>
  <si>
    <t>Signal halliard</t>
  </si>
  <si>
    <t>Main stay * 0.06</t>
  </si>
  <si>
    <t>Cat falls</t>
  </si>
  <si>
    <t>Main stay * 0.33</t>
  </si>
  <si>
    <t>Shank painter tail</t>
  </si>
  <si>
    <t>Fish pendant</t>
  </si>
  <si>
    <t>Fish pendant tackle</t>
  </si>
  <si>
    <t>Fish pendant fore guy</t>
  </si>
  <si>
    <t>Fish pendant after guy</t>
  </si>
  <si>
    <t>Anchor cable</t>
  </si>
  <si>
    <t>Main mast diameter * 0.62</t>
  </si>
  <si>
    <t>Anchor buoy rope</t>
  </si>
  <si>
    <t>Anchor buoy slings</t>
  </si>
  <si>
    <t>Boat falls</t>
  </si>
  <si>
    <t>Main stay * 0.22</t>
  </si>
  <si>
    <t>Gun tackle</t>
  </si>
  <si>
    <t>2 inches</t>
  </si>
  <si>
    <t>Breech rope (6 pounder)</t>
  </si>
  <si>
    <t>Breech rope (12 pounder)</t>
  </si>
  <si>
    <t>Model mast diameter =</t>
  </si>
  <si>
    <t>0.95 gun bore (4.5 inch)</t>
  </si>
  <si>
    <t>0.95 gun bore (3.75 inch)</t>
  </si>
  <si>
    <t>Fore stay * 0.18</t>
  </si>
  <si>
    <t>Model Rigging Calculations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</si>
</sst>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" x14ac:knownFonts="1">
    <font>
      <sz val="12"/>
      <color theme="1"/>
      <name val="Arial"/>
      <family val="2"/>
    </font>
    <font>
      <sz val="12"/>
      <color rgb="FF006100"/>
      <name val="Arial"/>
      <family val="2"/>
    </font>
    <font>
      <sz val="12"/>
      <color rgb="FF9C6500"/>
      <name val="Arial"/>
      <family val="2"/>
    </font>
    <font>
      <b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</cellStyleXfs>
  <cellXfs count="5">
    <xf numFmtId="0" fontId="0" fillId="0" borderId="0" xfId="0"/>
    <xf numFmtId="0" fontId="3" fillId="0" borderId="0" xfId="0" applyFont="1"/>
    <xf numFmtId="164" fontId="0" fillId="0" borderId="0" xfId="0" applyNumberFormat="1"/>
    <xf numFmtId="164" fontId="1" fillId="2" borderId="0" xfId="1" applyNumberFormat="1"/>
    <xf numFmtId="0" fontId="2" fillId="3" borderId="0" xfId="2"/>
  </cellXfs>
  <cellStyles count="3">
    <cellStyle name="Good" xfId="1" builtinId="26"/>
    <cellStyle name="Neutral" xfId="2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9"/>
  <sheetViews>
    <sheetView tabSelected="1" topLeftCell="A58" zoomScale="70" zoomScaleNormal="70" workbookViewId="0">
      <selection activeCell="N70" sqref="N70"/>
    </sheetView>
  </sheetViews>
  <sheetFormatPr defaultRowHeight="15" x14ac:dyDescent="0.25"/>
  <cols>
    <col min="1" max="1" width="28.08984375" customWidth="1"/>
    <col min="2" max="2" width="21.90625" customWidth="1"/>
  </cols>
  <sheetData>
    <row r="1" spans="1:4" ht="15.6" x14ac:dyDescent="0.3">
      <c r="A1" s="1" t="s">
        <v>171</v>
      </c>
    </row>
    <row r="3" spans="1:4" ht="15.6" x14ac:dyDescent="0.3">
      <c r="B3" s="1" t="s">
        <v>167</v>
      </c>
      <c r="C3" s="3">
        <v>0.32</v>
      </c>
    </row>
    <row r="4" spans="1:4" ht="15.6" x14ac:dyDescent="0.3">
      <c r="C4" s="1" t="s">
        <v>0</v>
      </c>
      <c r="D4" s="1"/>
    </row>
    <row r="5" spans="1:4" ht="15.6" x14ac:dyDescent="0.3">
      <c r="A5" s="1" t="s">
        <v>1</v>
      </c>
      <c r="B5" s="1" t="s">
        <v>2</v>
      </c>
      <c r="C5" s="1" t="s">
        <v>3</v>
      </c>
      <c r="D5" s="1" t="s">
        <v>4</v>
      </c>
    </row>
    <row r="6" spans="1:4" x14ac:dyDescent="0.25">
      <c r="A6" t="s">
        <v>5</v>
      </c>
      <c r="B6" t="s">
        <v>6</v>
      </c>
      <c r="C6" s="2">
        <f>C3*0.5</f>
        <v>0.16</v>
      </c>
      <c r="D6" s="2">
        <f>C6/3.14159</f>
        <v>5.0929624807820248E-2</v>
      </c>
    </row>
    <row r="7" spans="1:4" x14ac:dyDescent="0.25">
      <c r="A7" t="s">
        <v>7</v>
      </c>
      <c r="B7" t="s">
        <v>6</v>
      </c>
      <c r="C7" s="2">
        <f>C3*0.5</f>
        <v>0.16</v>
      </c>
      <c r="D7" s="2">
        <f t="shared" ref="D7:D28" si="0">C7/3.14159</f>
        <v>5.0929624807820248E-2</v>
      </c>
    </row>
    <row r="8" spans="1:4" x14ac:dyDescent="0.25">
      <c r="A8" t="s">
        <v>8</v>
      </c>
      <c r="B8" t="s">
        <v>6</v>
      </c>
      <c r="C8" s="2">
        <f>C3*0.5</f>
        <v>0.16</v>
      </c>
      <c r="D8" s="2">
        <f t="shared" si="0"/>
        <v>5.0929624807820248E-2</v>
      </c>
    </row>
    <row r="9" spans="1:4" x14ac:dyDescent="0.25">
      <c r="A9" t="s">
        <v>9</v>
      </c>
      <c r="B9" t="s">
        <v>10</v>
      </c>
      <c r="C9" s="2">
        <f>C7*0.5</f>
        <v>0.08</v>
      </c>
      <c r="D9" s="2">
        <f t="shared" si="0"/>
        <v>2.5464812403910124E-2</v>
      </c>
    </row>
    <row r="10" spans="1:4" x14ac:dyDescent="0.25">
      <c r="A10" t="s">
        <v>11</v>
      </c>
      <c r="B10" t="s">
        <v>10</v>
      </c>
      <c r="C10" s="2">
        <f>C8*0.5</f>
        <v>0.08</v>
      </c>
      <c r="D10" s="2">
        <f t="shared" si="0"/>
        <v>2.5464812403910124E-2</v>
      </c>
    </row>
    <row r="11" spans="1:4" x14ac:dyDescent="0.25">
      <c r="A11" t="s">
        <v>12</v>
      </c>
      <c r="B11" t="s">
        <v>13</v>
      </c>
      <c r="C11" s="2">
        <f>C10*0.5</f>
        <v>0.04</v>
      </c>
      <c r="D11" s="2">
        <f t="shared" si="0"/>
        <v>1.2732406201955062E-2</v>
      </c>
    </row>
    <row r="12" spans="1:4" x14ac:dyDescent="0.25">
      <c r="A12" t="s">
        <v>14</v>
      </c>
      <c r="B12" t="s">
        <v>10</v>
      </c>
      <c r="C12" s="2">
        <f>C7*0.5</f>
        <v>0.08</v>
      </c>
      <c r="D12" s="2">
        <f>C12/3.14159</f>
        <v>2.5464812403910124E-2</v>
      </c>
    </row>
    <row r="13" spans="1:4" x14ac:dyDescent="0.25">
      <c r="A13" t="s">
        <v>15</v>
      </c>
      <c r="B13" t="s">
        <v>16</v>
      </c>
      <c r="C13" s="2">
        <f>C7*0.33</f>
        <v>5.2800000000000007E-2</v>
      </c>
      <c r="D13" s="2">
        <f t="shared" si="0"/>
        <v>1.6806776186580684E-2</v>
      </c>
    </row>
    <row r="14" spans="1:4" x14ac:dyDescent="0.25">
      <c r="A14" t="s">
        <v>17</v>
      </c>
      <c r="B14" t="s">
        <v>18</v>
      </c>
      <c r="C14" s="2">
        <f>C9*0.5</f>
        <v>0.04</v>
      </c>
      <c r="D14" s="2">
        <f t="shared" si="0"/>
        <v>1.2732406201955062E-2</v>
      </c>
    </row>
    <row r="15" spans="1:4" x14ac:dyDescent="0.25">
      <c r="A15" t="s">
        <v>19</v>
      </c>
      <c r="B15" t="s">
        <v>20</v>
      </c>
      <c r="C15" s="2">
        <f>C13</f>
        <v>5.2800000000000007E-2</v>
      </c>
      <c r="D15" s="2">
        <f t="shared" si="0"/>
        <v>1.6806776186580684E-2</v>
      </c>
    </row>
    <row r="16" spans="1:4" x14ac:dyDescent="0.25">
      <c r="A16" t="s">
        <v>21</v>
      </c>
      <c r="B16" t="s">
        <v>22</v>
      </c>
      <c r="C16" s="2">
        <f>C14</f>
        <v>0.04</v>
      </c>
      <c r="D16" s="2">
        <f t="shared" si="0"/>
        <v>1.2732406201955062E-2</v>
      </c>
    </row>
    <row r="17" spans="1:4" x14ac:dyDescent="0.25">
      <c r="A17" t="s">
        <v>23</v>
      </c>
      <c r="B17" t="s">
        <v>24</v>
      </c>
      <c r="C17" s="2">
        <f>C7*0.6</f>
        <v>9.6000000000000002E-2</v>
      </c>
      <c r="D17" s="2">
        <f t="shared" si="0"/>
        <v>3.0557774884692149E-2</v>
      </c>
    </row>
    <row r="18" spans="1:4" x14ac:dyDescent="0.25">
      <c r="A18" t="s">
        <v>25</v>
      </c>
      <c r="B18" t="s">
        <v>24</v>
      </c>
      <c r="C18" s="2">
        <f>C8*0.6</f>
        <v>9.6000000000000002E-2</v>
      </c>
      <c r="D18" s="2">
        <f t="shared" si="0"/>
        <v>3.0557774884692149E-2</v>
      </c>
    </row>
    <row r="19" spans="1:4" x14ac:dyDescent="0.25">
      <c r="A19" t="s">
        <v>26</v>
      </c>
      <c r="B19" t="s">
        <v>27</v>
      </c>
      <c r="C19" s="2">
        <f>C7*0.5</f>
        <v>0.08</v>
      </c>
      <c r="D19" s="2">
        <f t="shared" si="0"/>
        <v>2.5464812403910124E-2</v>
      </c>
    </row>
    <row r="20" spans="1:4" x14ac:dyDescent="0.25">
      <c r="A20" t="s">
        <v>28</v>
      </c>
      <c r="B20" t="s">
        <v>29</v>
      </c>
      <c r="C20" s="2">
        <f>C19*0.5</f>
        <v>0.04</v>
      </c>
      <c r="D20" s="2">
        <f t="shared" si="0"/>
        <v>1.2732406201955062E-2</v>
      </c>
    </row>
    <row r="21" spans="1:4" x14ac:dyDescent="0.25">
      <c r="A21" t="s">
        <v>30</v>
      </c>
      <c r="B21" t="s">
        <v>31</v>
      </c>
      <c r="C21" s="2">
        <f>C7*0.44</f>
        <v>7.0400000000000004E-2</v>
      </c>
      <c r="D21" s="2">
        <f t="shared" si="0"/>
        <v>2.2409034915440908E-2</v>
      </c>
    </row>
    <row r="22" spans="1:4" x14ac:dyDescent="0.25">
      <c r="A22" t="s">
        <v>32</v>
      </c>
      <c r="B22" t="s">
        <v>33</v>
      </c>
      <c r="C22" s="2">
        <f>C21</f>
        <v>7.0400000000000004E-2</v>
      </c>
      <c r="D22" s="2">
        <f t="shared" si="0"/>
        <v>2.2409034915440908E-2</v>
      </c>
    </row>
    <row r="23" spans="1:4" x14ac:dyDescent="0.25">
      <c r="A23" t="s">
        <v>34</v>
      </c>
      <c r="B23" t="s">
        <v>35</v>
      </c>
      <c r="C23" s="2">
        <f>C22*0.5</f>
        <v>3.5200000000000002E-2</v>
      </c>
      <c r="D23" s="2">
        <f t="shared" si="0"/>
        <v>1.1204517457720454E-2</v>
      </c>
    </row>
    <row r="24" spans="1:4" x14ac:dyDescent="0.25">
      <c r="A24" t="s">
        <v>36</v>
      </c>
      <c r="B24" t="s">
        <v>37</v>
      </c>
      <c r="C24" s="2">
        <f>C10*0.75</f>
        <v>0.06</v>
      </c>
      <c r="D24" s="2">
        <f t="shared" si="0"/>
        <v>1.9098609302932591E-2</v>
      </c>
    </row>
    <row r="25" spans="1:4" x14ac:dyDescent="0.25">
      <c r="A25" t="s">
        <v>38</v>
      </c>
      <c r="B25" t="s">
        <v>39</v>
      </c>
      <c r="C25" s="2">
        <f>C24*0.5</f>
        <v>0.03</v>
      </c>
      <c r="D25" s="2">
        <f t="shared" si="0"/>
        <v>9.5493046514662956E-3</v>
      </c>
    </row>
    <row r="26" spans="1:4" x14ac:dyDescent="0.25">
      <c r="A26" t="s">
        <v>40</v>
      </c>
      <c r="B26" t="s">
        <v>29</v>
      </c>
      <c r="C26" s="2">
        <f>C19*0.5</f>
        <v>0.04</v>
      </c>
      <c r="D26" s="2">
        <f t="shared" si="0"/>
        <v>1.2732406201955062E-2</v>
      </c>
    </row>
    <row r="27" spans="1:4" x14ac:dyDescent="0.25">
      <c r="A27" t="s">
        <v>41</v>
      </c>
      <c r="B27" t="s">
        <v>42</v>
      </c>
      <c r="C27" s="2">
        <f>C17</f>
        <v>9.6000000000000002E-2</v>
      </c>
      <c r="D27" s="2">
        <f t="shared" si="0"/>
        <v>3.0557774884692149E-2</v>
      </c>
    </row>
    <row r="28" spans="1:4" x14ac:dyDescent="0.25">
      <c r="A28" t="s">
        <v>43</v>
      </c>
      <c r="B28" t="s">
        <v>42</v>
      </c>
      <c r="C28" s="2">
        <f>C18</f>
        <v>9.6000000000000002E-2</v>
      </c>
      <c r="D28" s="2">
        <f t="shared" si="0"/>
        <v>3.0557774884692149E-2</v>
      </c>
    </row>
    <row r="29" spans="1:4" x14ac:dyDescent="0.25">
      <c r="C29" s="2"/>
      <c r="D29" s="2"/>
    </row>
    <row r="30" spans="1:4" ht="15.6" x14ac:dyDescent="0.3">
      <c r="A30" s="1"/>
      <c r="C30" s="1" t="s">
        <v>0</v>
      </c>
    </row>
    <row r="31" spans="1:4" ht="15.6" x14ac:dyDescent="0.3">
      <c r="A31" s="1" t="s">
        <v>44</v>
      </c>
      <c r="B31" s="1" t="s">
        <v>2</v>
      </c>
      <c r="C31" s="1" t="s">
        <v>3</v>
      </c>
      <c r="D31" s="1" t="s">
        <v>4</v>
      </c>
    </row>
    <row r="32" spans="1:4" x14ac:dyDescent="0.25">
      <c r="A32" t="s">
        <v>45</v>
      </c>
      <c r="B32" t="s">
        <v>46</v>
      </c>
      <c r="C32" s="2">
        <f>C7*0.375</f>
        <v>0.06</v>
      </c>
      <c r="D32" s="2">
        <f>C32/3.14159</f>
        <v>1.9098609302932591E-2</v>
      </c>
    </row>
    <row r="33" spans="1:4" x14ac:dyDescent="0.25">
      <c r="A33" t="s">
        <v>47</v>
      </c>
      <c r="B33" t="s">
        <v>48</v>
      </c>
      <c r="C33" s="2">
        <f>C7*0.25</f>
        <v>0.04</v>
      </c>
      <c r="D33" s="2">
        <f t="shared" ref="D33:D96" si="1">C33/3.14159</f>
        <v>1.2732406201955062E-2</v>
      </c>
    </row>
    <row r="34" spans="1:4" x14ac:dyDescent="0.25">
      <c r="A34" t="s">
        <v>49</v>
      </c>
      <c r="B34" t="s">
        <v>50</v>
      </c>
      <c r="C34" s="2">
        <f>C7*0.4</f>
        <v>6.4000000000000001E-2</v>
      </c>
      <c r="D34" s="2">
        <f t="shared" si="1"/>
        <v>2.0371849923128099E-2</v>
      </c>
    </row>
    <row r="35" spans="1:4" x14ac:dyDescent="0.25">
      <c r="A35" t="s">
        <v>51</v>
      </c>
      <c r="B35" t="s">
        <v>52</v>
      </c>
      <c r="C35" s="2">
        <f>C7*0.5</f>
        <v>0.08</v>
      </c>
      <c r="D35" s="2">
        <f t="shared" si="1"/>
        <v>2.5464812403910124E-2</v>
      </c>
    </row>
    <row r="36" spans="1:4" x14ac:dyDescent="0.25">
      <c r="A36" t="s">
        <v>53</v>
      </c>
      <c r="B36" t="s">
        <v>54</v>
      </c>
      <c r="C36" s="2">
        <f>C7*0.66</f>
        <v>0.10560000000000001</v>
      </c>
      <c r="D36" s="2">
        <f t="shared" si="1"/>
        <v>3.3613552373161368E-2</v>
      </c>
    </row>
    <row r="37" spans="1:4" x14ac:dyDescent="0.25">
      <c r="A37" t="s">
        <v>55</v>
      </c>
      <c r="B37" t="s">
        <v>48</v>
      </c>
      <c r="C37" s="2">
        <f>C7*0.25</f>
        <v>0.04</v>
      </c>
      <c r="D37" s="2">
        <f t="shared" si="1"/>
        <v>1.2732406201955062E-2</v>
      </c>
    </row>
    <row r="38" spans="1:4" x14ac:dyDescent="0.25">
      <c r="A38" t="s">
        <v>56</v>
      </c>
      <c r="B38" t="s">
        <v>57</v>
      </c>
      <c r="C38" s="2">
        <f>C7*0.45</f>
        <v>7.2000000000000008E-2</v>
      </c>
      <c r="D38" s="2">
        <f t="shared" si="1"/>
        <v>2.2918331163519112E-2</v>
      </c>
    </row>
    <row r="39" spans="1:4" x14ac:dyDescent="0.25">
      <c r="A39" t="s">
        <v>58</v>
      </c>
      <c r="B39" t="s">
        <v>59</v>
      </c>
      <c r="C39" s="2">
        <f>C7*0.55</f>
        <v>8.8000000000000009E-2</v>
      </c>
      <c r="D39" s="2">
        <f t="shared" si="1"/>
        <v>2.8011293644301136E-2</v>
      </c>
    </row>
    <row r="40" spans="1:4" x14ac:dyDescent="0.25">
      <c r="A40" t="s">
        <v>60</v>
      </c>
      <c r="B40" t="s">
        <v>61</v>
      </c>
      <c r="C40" s="2">
        <f>C6*0.36</f>
        <v>5.7599999999999998E-2</v>
      </c>
      <c r="D40" s="2">
        <f t="shared" si="1"/>
        <v>1.8334664930815286E-2</v>
      </c>
    </row>
    <row r="41" spans="1:4" x14ac:dyDescent="0.25">
      <c r="A41" t="s">
        <v>62</v>
      </c>
      <c r="B41" t="s">
        <v>63</v>
      </c>
      <c r="C41" s="2">
        <f>C6*0.45</f>
        <v>7.2000000000000008E-2</v>
      </c>
      <c r="D41" s="2">
        <f t="shared" si="1"/>
        <v>2.2918331163519112E-2</v>
      </c>
    </row>
    <row r="42" spans="1:4" x14ac:dyDescent="0.25">
      <c r="A42" t="s">
        <v>64</v>
      </c>
      <c r="B42" t="s">
        <v>61</v>
      </c>
      <c r="C42" s="2">
        <f>C6*0.36</f>
        <v>5.7599999999999998E-2</v>
      </c>
      <c r="D42" s="2">
        <f t="shared" si="1"/>
        <v>1.8334664930815286E-2</v>
      </c>
    </row>
    <row r="43" spans="1:4" x14ac:dyDescent="0.25">
      <c r="A43" t="s">
        <v>65</v>
      </c>
      <c r="B43" t="s">
        <v>66</v>
      </c>
      <c r="C43" s="2">
        <f>C6*0.2</f>
        <v>3.2000000000000001E-2</v>
      </c>
      <c r="D43" s="2">
        <f t="shared" si="1"/>
        <v>1.018592496156405E-2</v>
      </c>
    </row>
    <row r="44" spans="1:4" x14ac:dyDescent="0.25">
      <c r="A44" t="s">
        <v>67</v>
      </c>
      <c r="B44" t="s">
        <v>170</v>
      </c>
      <c r="C44" s="2">
        <f>C7*0.18</f>
        <v>2.8799999999999999E-2</v>
      </c>
      <c r="D44" s="2">
        <f t="shared" si="1"/>
        <v>9.1673324654076432E-3</v>
      </c>
    </row>
    <row r="45" spans="1:4" x14ac:dyDescent="0.25">
      <c r="A45" t="s">
        <v>68</v>
      </c>
      <c r="B45" t="s">
        <v>69</v>
      </c>
      <c r="C45" s="2">
        <f>C9*0.66</f>
        <v>5.2800000000000007E-2</v>
      </c>
      <c r="D45" s="2">
        <f t="shared" si="1"/>
        <v>1.6806776186580684E-2</v>
      </c>
    </row>
    <row r="46" spans="1:4" x14ac:dyDescent="0.25">
      <c r="A46" t="s">
        <v>70</v>
      </c>
      <c r="B46" t="s">
        <v>71</v>
      </c>
      <c r="C46" s="2">
        <f>C9*0.165</f>
        <v>1.3200000000000002E-2</v>
      </c>
      <c r="D46" s="2">
        <f t="shared" si="1"/>
        <v>4.201694046645171E-3</v>
      </c>
    </row>
    <row r="47" spans="1:4" x14ac:dyDescent="0.25">
      <c r="A47" t="s">
        <v>72</v>
      </c>
      <c r="B47" t="s">
        <v>69</v>
      </c>
      <c r="C47" s="2">
        <f>C9*0.66</f>
        <v>5.2800000000000007E-2</v>
      </c>
      <c r="D47" s="2">
        <f t="shared" si="1"/>
        <v>1.6806776186580684E-2</v>
      </c>
    </row>
    <row r="48" spans="1:4" x14ac:dyDescent="0.25">
      <c r="A48" t="s">
        <v>73</v>
      </c>
      <c r="B48" t="s">
        <v>74</v>
      </c>
      <c r="C48" s="2">
        <f>C36*0.66</f>
        <v>6.9696000000000008E-2</v>
      </c>
      <c r="D48" s="2">
        <f>C48/3.14159</f>
        <v>2.2184944566286502E-2</v>
      </c>
    </row>
    <row r="49" spans="1:4" x14ac:dyDescent="0.25">
      <c r="A49" t="s">
        <v>75</v>
      </c>
      <c r="B49" t="s">
        <v>76</v>
      </c>
      <c r="C49" s="2">
        <f>C39</f>
        <v>8.8000000000000009E-2</v>
      </c>
      <c r="D49" s="2">
        <f t="shared" si="1"/>
        <v>2.8011293644301136E-2</v>
      </c>
    </row>
    <row r="50" spans="1:4" x14ac:dyDescent="0.25">
      <c r="A50" t="s">
        <v>77</v>
      </c>
      <c r="B50" t="s">
        <v>78</v>
      </c>
      <c r="C50" s="2">
        <f>C9*0.9</f>
        <v>7.2000000000000008E-2</v>
      </c>
      <c r="D50" s="2">
        <f t="shared" si="1"/>
        <v>2.2918331163519112E-2</v>
      </c>
    </row>
    <row r="51" spans="1:4" x14ac:dyDescent="0.25">
      <c r="A51" t="s">
        <v>79</v>
      </c>
      <c r="B51" t="s">
        <v>80</v>
      </c>
      <c r="C51" s="2">
        <f>C9*0.45</f>
        <v>3.6000000000000004E-2</v>
      </c>
      <c r="D51" s="2">
        <f t="shared" si="1"/>
        <v>1.1459165581759556E-2</v>
      </c>
    </row>
    <row r="52" spans="1:4" x14ac:dyDescent="0.25">
      <c r="A52" t="s">
        <v>81</v>
      </c>
      <c r="B52" t="s">
        <v>82</v>
      </c>
      <c r="C52" s="2">
        <f>C9*0.4</f>
        <v>3.2000000000000001E-2</v>
      </c>
      <c r="D52" s="2">
        <f t="shared" si="1"/>
        <v>1.018592496156405E-2</v>
      </c>
    </row>
    <row r="53" spans="1:4" x14ac:dyDescent="0.25">
      <c r="A53" t="s">
        <v>83</v>
      </c>
      <c r="B53" t="s">
        <v>84</v>
      </c>
      <c r="C53" s="2">
        <f>C9*0.5</f>
        <v>0.04</v>
      </c>
      <c r="D53" s="2">
        <f t="shared" si="1"/>
        <v>1.2732406201955062E-2</v>
      </c>
    </row>
    <row r="54" spans="1:4" x14ac:dyDescent="0.25">
      <c r="A54" t="s">
        <v>85</v>
      </c>
      <c r="B54" t="s">
        <v>86</v>
      </c>
      <c r="C54" s="2">
        <f>C9*0.25</f>
        <v>0.02</v>
      </c>
      <c r="D54" s="2">
        <f t="shared" si="1"/>
        <v>6.366203100977531E-3</v>
      </c>
    </row>
    <row r="55" spans="1:4" x14ac:dyDescent="0.25">
      <c r="A55" t="s">
        <v>87</v>
      </c>
      <c r="B55" t="s">
        <v>84</v>
      </c>
      <c r="C55" s="2">
        <f>C9*0.5</f>
        <v>0.04</v>
      </c>
      <c r="D55" s="2">
        <f t="shared" si="1"/>
        <v>1.2732406201955062E-2</v>
      </c>
    </row>
    <row r="56" spans="1:4" x14ac:dyDescent="0.25">
      <c r="A56" t="s">
        <v>88</v>
      </c>
      <c r="B56" t="s">
        <v>86</v>
      </c>
      <c r="C56" s="2">
        <f>C9*0.25</f>
        <v>0.02</v>
      </c>
      <c r="D56" s="2">
        <f t="shared" si="1"/>
        <v>6.366203100977531E-3</v>
      </c>
    </row>
    <row r="57" spans="1:4" x14ac:dyDescent="0.25">
      <c r="A57" t="s">
        <v>89</v>
      </c>
      <c r="B57" t="s">
        <v>90</v>
      </c>
      <c r="C57" s="2">
        <f>C7*0.19</f>
        <v>3.04E-2</v>
      </c>
      <c r="D57" s="2">
        <f t="shared" si="1"/>
        <v>9.6766287134858464E-3</v>
      </c>
    </row>
    <row r="58" spans="1:4" x14ac:dyDescent="0.25">
      <c r="A58" t="s">
        <v>91</v>
      </c>
      <c r="B58" t="s">
        <v>90</v>
      </c>
      <c r="C58" s="2">
        <f>C7*0.19</f>
        <v>3.04E-2</v>
      </c>
      <c r="D58" s="2">
        <f t="shared" si="1"/>
        <v>9.6766287134858464E-3</v>
      </c>
    </row>
    <row r="59" spans="1:4" x14ac:dyDescent="0.25">
      <c r="A59" t="s">
        <v>92</v>
      </c>
      <c r="B59" t="s">
        <v>93</v>
      </c>
      <c r="C59" s="2">
        <f>C7*0.125</f>
        <v>0.02</v>
      </c>
      <c r="D59" s="2">
        <f t="shared" si="1"/>
        <v>6.366203100977531E-3</v>
      </c>
    </row>
    <row r="60" spans="1:4" x14ac:dyDescent="0.25">
      <c r="A60" t="s">
        <v>94</v>
      </c>
      <c r="B60" t="s">
        <v>95</v>
      </c>
      <c r="C60" s="2">
        <f>C9*0.375</f>
        <v>0.03</v>
      </c>
      <c r="D60" s="2">
        <f t="shared" si="1"/>
        <v>9.5493046514662956E-3</v>
      </c>
    </row>
    <row r="61" spans="1:4" x14ac:dyDescent="0.25">
      <c r="A61" t="s">
        <v>96</v>
      </c>
      <c r="B61" t="s">
        <v>84</v>
      </c>
      <c r="C61" s="2">
        <f>C9*0.5</f>
        <v>0.04</v>
      </c>
      <c r="D61" s="2">
        <f t="shared" si="1"/>
        <v>1.2732406201955062E-2</v>
      </c>
    </row>
    <row r="62" spans="1:4" x14ac:dyDescent="0.25">
      <c r="A62" t="s">
        <v>97</v>
      </c>
      <c r="B62" t="s">
        <v>80</v>
      </c>
      <c r="C62" s="2">
        <f>C9*0.45</f>
        <v>3.6000000000000004E-2</v>
      </c>
      <c r="D62" s="2">
        <f t="shared" si="1"/>
        <v>1.1459165581759556E-2</v>
      </c>
    </row>
    <row r="63" spans="1:4" x14ac:dyDescent="0.25">
      <c r="A63" t="s">
        <v>98</v>
      </c>
      <c r="B63" t="s">
        <v>80</v>
      </c>
      <c r="C63" s="2">
        <f>C9*0.45</f>
        <v>3.6000000000000004E-2</v>
      </c>
      <c r="D63" s="2">
        <f t="shared" si="1"/>
        <v>1.1459165581759556E-2</v>
      </c>
    </row>
    <row r="64" spans="1:4" x14ac:dyDescent="0.25">
      <c r="A64" t="s">
        <v>99</v>
      </c>
      <c r="B64" t="s">
        <v>86</v>
      </c>
      <c r="C64" s="2">
        <f>C9*0.25</f>
        <v>0.02</v>
      </c>
      <c r="D64" s="2">
        <f t="shared" si="1"/>
        <v>6.366203100977531E-3</v>
      </c>
    </row>
    <row r="65" spans="1:4" x14ac:dyDescent="0.25">
      <c r="A65" t="s">
        <v>100</v>
      </c>
      <c r="B65" t="s">
        <v>84</v>
      </c>
      <c r="C65" s="2">
        <f>C9*0.5</f>
        <v>0.04</v>
      </c>
      <c r="D65" s="2">
        <f t="shared" si="1"/>
        <v>1.2732406201955062E-2</v>
      </c>
    </row>
    <row r="66" spans="1:4" x14ac:dyDescent="0.25">
      <c r="A66" t="s">
        <v>101</v>
      </c>
      <c r="B66" t="s">
        <v>84</v>
      </c>
      <c r="C66" s="2">
        <f>C9*0.5</f>
        <v>0.04</v>
      </c>
      <c r="D66" s="2">
        <f t="shared" si="1"/>
        <v>1.2732406201955062E-2</v>
      </c>
    </row>
    <row r="67" spans="1:4" x14ac:dyDescent="0.25">
      <c r="A67" t="s">
        <v>102</v>
      </c>
      <c r="B67" t="s">
        <v>103</v>
      </c>
      <c r="C67" s="2">
        <f>C10*0.5</f>
        <v>0.04</v>
      </c>
      <c r="D67" s="2">
        <f t="shared" si="1"/>
        <v>1.2732406201955062E-2</v>
      </c>
    </row>
    <row r="68" spans="1:4" x14ac:dyDescent="0.25">
      <c r="A68" t="s">
        <v>104</v>
      </c>
      <c r="B68" t="s">
        <v>105</v>
      </c>
      <c r="C68" s="2">
        <f>C10*0.45</f>
        <v>3.6000000000000004E-2</v>
      </c>
      <c r="D68" s="2">
        <f t="shared" si="1"/>
        <v>1.1459165581759556E-2</v>
      </c>
    </row>
    <row r="69" spans="1:4" x14ac:dyDescent="0.25">
      <c r="A69" t="s">
        <v>106</v>
      </c>
      <c r="B69" t="s">
        <v>103</v>
      </c>
      <c r="C69" s="2">
        <f>C10*0.5</f>
        <v>0.04</v>
      </c>
      <c r="D69" s="2">
        <f t="shared" si="1"/>
        <v>1.2732406201955062E-2</v>
      </c>
    </row>
    <row r="70" spans="1:4" x14ac:dyDescent="0.25">
      <c r="A70" t="s">
        <v>107</v>
      </c>
      <c r="B70" t="s">
        <v>108</v>
      </c>
      <c r="C70" s="2">
        <f>C10*0.237</f>
        <v>1.8960000000000001E-2</v>
      </c>
      <c r="D70" s="2">
        <f t="shared" si="1"/>
        <v>6.0351605397266994E-3</v>
      </c>
    </row>
    <row r="71" spans="1:4" x14ac:dyDescent="0.25">
      <c r="A71" t="s">
        <v>109</v>
      </c>
      <c r="B71" t="s">
        <v>110</v>
      </c>
      <c r="C71" s="2">
        <f>C10*0.18</f>
        <v>1.44E-2</v>
      </c>
      <c r="D71" s="2">
        <f t="shared" si="1"/>
        <v>4.5836662327038216E-3</v>
      </c>
    </row>
    <row r="72" spans="1:4" x14ac:dyDescent="0.25">
      <c r="A72" t="s">
        <v>111</v>
      </c>
      <c r="B72" t="s">
        <v>84</v>
      </c>
      <c r="C72" s="2">
        <f>C9*0.5</f>
        <v>0.04</v>
      </c>
      <c r="D72" s="2">
        <f t="shared" si="1"/>
        <v>1.2732406201955062E-2</v>
      </c>
    </row>
    <row r="73" spans="1:4" x14ac:dyDescent="0.25">
      <c r="A73" t="s">
        <v>112</v>
      </c>
      <c r="B73" t="s">
        <v>113</v>
      </c>
      <c r="C73" s="2">
        <f>C9*0.33</f>
        <v>2.6400000000000003E-2</v>
      </c>
      <c r="D73" s="2">
        <f t="shared" si="1"/>
        <v>8.4033880932903419E-3</v>
      </c>
    </row>
    <row r="74" spans="1:4" x14ac:dyDescent="0.25">
      <c r="A74" t="s">
        <v>114</v>
      </c>
      <c r="B74" t="s">
        <v>115</v>
      </c>
      <c r="C74" s="2">
        <f>C9*0.3</f>
        <v>2.4E-2</v>
      </c>
      <c r="D74" s="2">
        <f t="shared" si="1"/>
        <v>7.6394437211730372E-3</v>
      </c>
    </row>
    <row r="75" spans="1:4" x14ac:dyDescent="0.25">
      <c r="A75" t="s">
        <v>116</v>
      </c>
      <c r="B75" t="s">
        <v>113</v>
      </c>
      <c r="C75" s="2">
        <f>C9*0.33</f>
        <v>2.6400000000000003E-2</v>
      </c>
      <c r="D75" s="2">
        <f t="shared" si="1"/>
        <v>8.4033880932903419E-3</v>
      </c>
    </row>
    <row r="76" spans="1:4" x14ac:dyDescent="0.25">
      <c r="A76" t="s">
        <v>117</v>
      </c>
      <c r="B76" t="s">
        <v>84</v>
      </c>
      <c r="C76" s="2">
        <f>C9*0.5</f>
        <v>0.04</v>
      </c>
      <c r="D76" s="2">
        <f t="shared" si="1"/>
        <v>1.2732406201955062E-2</v>
      </c>
    </row>
    <row r="77" spans="1:4" x14ac:dyDescent="0.25">
      <c r="A77" t="s">
        <v>118</v>
      </c>
      <c r="B77" t="s">
        <v>113</v>
      </c>
      <c r="C77" s="2">
        <f>C9*0.33</f>
        <v>2.6400000000000003E-2</v>
      </c>
      <c r="D77" s="2">
        <f t="shared" si="1"/>
        <v>8.4033880932903419E-3</v>
      </c>
    </row>
    <row r="78" spans="1:4" x14ac:dyDescent="0.25">
      <c r="A78" t="s">
        <v>119</v>
      </c>
      <c r="B78" t="s">
        <v>84</v>
      </c>
      <c r="C78" s="2">
        <f>C9*0.5</f>
        <v>0.04</v>
      </c>
      <c r="D78" s="2">
        <f t="shared" si="1"/>
        <v>1.2732406201955062E-2</v>
      </c>
    </row>
    <row r="79" spans="1:4" x14ac:dyDescent="0.25">
      <c r="A79" t="s">
        <v>120</v>
      </c>
      <c r="B79" t="s">
        <v>84</v>
      </c>
      <c r="C79" s="2">
        <f>C9*0.5</f>
        <v>0.04</v>
      </c>
      <c r="D79" s="2">
        <f t="shared" si="1"/>
        <v>1.2732406201955062E-2</v>
      </c>
    </row>
    <row r="80" spans="1:4" x14ac:dyDescent="0.25">
      <c r="A80" t="s">
        <v>121</v>
      </c>
      <c r="B80" t="s">
        <v>122</v>
      </c>
      <c r="C80" s="2">
        <f>C11*0.66</f>
        <v>2.6400000000000003E-2</v>
      </c>
      <c r="D80" s="2">
        <f t="shared" si="1"/>
        <v>8.4033880932903419E-3</v>
      </c>
    </row>
    <row r="81" spans="1:4" x14ac:dyDescent="0.25">
      <c r="A81" t="s">
        <v>123</v>
      </c>
      <c r="B81" t="s">
        <v>122</v>
      </c>
      <c r="C81" s="2">
        <f>C11*0.66</f>
        <v>2.6400000000000003E-2</v>
      </c>
      <c r="D81" s="2">
        <f t="shared" si="1"/>
        <v>8.4033880932903419E-3</v>
      </c>
    </row>
    <row r="82" spans="1:4" x14ac:dyDescent="0.25">
      <c r="A82" t="s">
        <v>124</v>
      </c>
      <c r="B82" t="s">
        <v>125</v>
      </c>
      <c r="C82" s="2">
        <f>C11*0.55</f>
        <v>2.2000000000000002E-2</v>
      </c>
      <c r="D82" s="2">
        <f t="shared" si="1"/>
        <v>7.0028234110752841E-3</v>
      </c>
    </row>
    <row r="83" spans="1:4" x14ac:dyDescent="0.25">
      <c r="A83" t="s">
        <v>126</v>
      </c>
      <c r="B83" t="s">
        <v>127</v>
      </c>
      <c r="C83" s="2">
        <f>C11*0.33</f>
        <v>1.3200000000000002E-2</v>
      </c>
      <c r="D83" s="2">
        <f t="shared" si="1"/>
        <v>4.201694046645171E-3</v>
      </c>
    </row>
    <row r="84" spans="1:4" x14ac:dyDescent="0.25">
      <c r="A84" t="s">
        <v>128</v>
      </c>
      <c r="B84" t="s">
        <v>130</v>
      </c>
      <c r="C84" s="2">
        <f>C6*0.5</f>
        <v>0.08</v>
      </c>
      <c r="D84" s="2">
        <f t="shared" si="1"/>
        <v>2.5464812403910124E-2</v>
      </c>
    </row>
    <row r="85" spans="1:4" x14ac:dyDescent="0.25">
      <c r="A85" t="s">
        <v>129</v>
      </c>
      <c r="B85" t="s">
        <v>130</v>
      </c>
      <c r="C85" s="2">
        <f>C6*0.5</f>
        <v>0.08</v>
      </c>
      <c r="D85" s="2">
        <f t="shared" si="1"/>
        <v>2.5464812403910124E-2</v>
      </c>
    </row>
    <row r="86" spans="1:4" x14ac:dyDescent="0.25">
      <c r="A86" t="s">
        <v>131</v>
      </c>
      <c r="B86" t="s">
        <v>132</v>
      </c>
      <c r="C86" s="2">
        <f>C6*0.55</f>
        <v>8.8000000000000009E-2</v>
      </c>
      <c r="D86" s="2">
        <f t="shared" si="1"/>
        <v>2.8011293644301136E-2</v>
      </c>
    </row>
    <row r="87" spans="1:4" x14ac:dyDescent="0.25">
      <c r="A87" t="s">
        <v>133</v>
      </c>
      <c r="B87" t="s">
        <v>134</v>
      </c>
      <c r="C87" s="2">
        <f>C6*0.275</f>
        <v>4.4000000000000004E-2</v>
      </c>
      <c r="D87" s="2">
        <f t="shared" si="1"/>
        <v>1.4005646822150568E-2</v>
      </c>
    </row>
    <row r="88" spans="1:4" x14ac:dyDescent="0.25">
      <c r="A88" t="s">
        <v>135</v>
      </c>
      <c r="B88" t="s">
        <v>130</v>
      </c>
      <c r="C88" s="2">
        <f>C6*0.5</f>
        <v>0.08</v>
      </c>
      <c r="D88" s="2">
        <f t="shared" si="1"/>
        <v>2.5464812403910124E-2</v>
      </c>
    </row>
    <row r="89" spans="1:4" x14ac:dyDescent="0.25">
      <c r="A89" t="s">
        <v>136</v>
      </c>
      <c r="B89" t="s">
        <v>137</v>
      </c>
      <c r="C89" s="2">
        <f>C6*0.6</f>
        <v>9.6000000000000002E-2</v>
      </c>
      <c r="D89" s="2">
        <f t="shared" si="1"/>
        <v>3.0557774884692149E-2</v>
      </c>
    </row>
    <row r="90" spans="1:4" x14ac:dyDescent="0.25">
      <c r="A90" t="s">
        <v>138</v>
      </c>
      <c r="B90" t="s">
        <v>139</v>
      </c>
      <c r="C90" s="2">
        <f>C6*0.4</f>
        <v>6.4000000000000001E-2</v>
      </c>
      <c r="D90" s="2">
        <f t="shared" si="1"/>
        <v>2.0371849923128099E-2</v>
      </c>
    </row>
    <row r="91" spans="1:4" x14ac:dyDescent="0.25">
      <c r="A91" t="s">
        <v>140</v>
      </c>
      <c r="B91" t="s">
        <v>141</v>
      </c>
      <c r="C91" s="2">
        <f>C6*0.25</f>
        <v>0.04</v>
      </c>
      <c r="D91" s="2">
        <f t="shared" si="1"/>
        <v>1.2732406201955062E-2</v>
      </c>
    </row>
    <row r="92" spans="1:4" x14ac:dyDescent="0.25">
      <c r="A92" t="s">
        <v>142</v>
      </c>
      <c r="B92" t="s">
        <v>143</v>
      </c>
      <c r="C92" s="2">
        <f>C6*0.285</f>
        <v>4.5599999999999995E-2</v>
      </c>
      <c r="D92" s="2">
        <f t="shared" si="1"/>
        <v>1.4514943070228768E-2</v>
      </c>
    </row>
    <row r="93" spans="1:4" x14ac:dyDescent="0.25">
      <c r="A93" t="s">
        <v>144</v>
      </c>
      <c r="B93" t="s">
        <v>145</v>
      </c>
      <c r="C93" s="2">
        <f>C6*0.3</f>
        <v>4.8000000000000001E-2</v>
      </c>
      <c r="D93" s="2">
        <f t="shared" si="1"/>
        <v>1.5278887442346074E-2</v>
      </c>
    </row>
    <row r="94" spans="1:4" x14ac:dyDescent="0.25">
      <c r="A94" t="s">
        <v>146</v>
      </c>
      <c r="B94" t="s">
        <v>139</v>
      </c>
      <c r="C94" s="2">
        <f>C6*0.4</f>
        <v>6.4000000000000001E-2</v>
      </c>
      <c r="D94" s="2">
        <f t="shared" si="1"/>
        <v>2.0371849923128099E-2</v>
      </c>
    </row>
    <row r="95" spans="1:4" x14ac:dyDescent="0.25">
      <c r="A95" t="s">
        <v>147</v>
      </c>
      <c r="B95" t="s">
        <v>139</v>
      </c>
      <c r="C95" s="2">
        <f>C6*0.4</f>
        <v>6.4000000000000001E-2</v>
      </c>
      <c r="D95" s="2">
        <f t="shared" si="1"/>
        <v>2.0371849923128099E-2</v>
      </c>
    </row>
    <row r="96" spans="1:4" x14ac:dyDescent="0.25">
      <c r="A96" t="s">
        <v>148</v>
      </c>
      <c r="B96" t="s">
        <v>149</v>
      </c>
      <c r="C96" s="2">
        <f>C6 * 0.06</f>
        <v>9.5999999999999992E-3</v>
      </c>
      <c r="D96" s="2">
        <f t="shared" si="1"/>
        <v>3.0557774884692143E-3</v>
      </c>
    </row>
    <row r="97" spans="1:4" x14ac:dyDescent="0.25">
      <c r="A97" t="s">
        <v>150</v>
      </c>
      <c r="B97" t="s">
        <v>151</v>
      </c>
      <c r="C97" s="2">
        <f>C6*0.33</f>
        <v>5.2800000000000007E-2</v>
      </c>
      <c r="D97" s="2">
        <f t="shared" ref="D97:D107" si="2">C97/3.14159</f>
        <v>1.6806776186580684E-2</v>
      </c>
    </row>
    <row r="98" spans="1:4" x14ac:dyDescent="0.25">
      <c r="A98" t="s">
        <v>152</v>
      </c>
      <c r="B98" t="s">
        <v>139</v>
      </c>
      <c r="C98" s="2">
        <f>C6*0.4</f>
        <v>6.4000000000000001E-2</v>
      </c>
      <c r="D98" s="2">
        <f t="shared" si="2"/>
        <v>2.0371849923128099E-2</v>
      </c>
    </row>
    <row r="99" spans="1:4" x14ac:dyDescent="0.25">
      <c r="A99" t="s">
        <v>153</v>
      </c>
      <c r="B99" t="s">
        <v>130</v>
      </c>
      <c r="C99" s="2">
        <f>C6*0.5</f>
        <v>0.08</v>
      </c>
      <c r="D99" s="2">
        <f t="shared" si="2"/>
        <v>2.5464812403910124E-2</v>
      </c>
    </row>
    <row r="100" spans="1:4" x14ac:dyDescent="0.25">
      <c r="A100" t="s">
        <v>154</v>
      </c>
      <c r="B100" t="s">
        <v>141</v>
      </c>
      <c r="C100" s="2">
        <f>C6*0.25</f>
        <v>0.04</v>
      </c>
      <c r="D100" s="2">
        <f t="shared" si="2"/>
        <v>1.2732406201955062E-2</v>
      </c>
    </row>
    <row r="101" spans="1:4" x14ac:dyDescent="0.25">
      <c r="A101" t="s">
        <v>155</v>
      </c>
      <c r="B101" t="s">
        <v>130</v>
      </c>
      <c r="C101" s="2">
        <f>C6*0.5</f>
        <v>0.08</v>
      </c>
      <c r="D101" s="2">
        <f t="shared" si="2"/>
        <v>2.5464812403910124E-2</v>
      </c>
    </row>
    <row r="102" spans="1:4" x14ac:dyDescent="0.25">
      <c r="A102" t="s">
        <v>156</v>
      </c>
      <c r="B102" t="s">
        <v>151</v>
      </c>
      <c r="C102" s="2">
        <f>C6*0.33</f>
        <v>5.2800000000000007E-2</v>
      </c>
      <c r="D102" s="2">
        <f t="shared" si="2"/>
        <v>1.6806776186580684E-2</v>
      </c>
    </row>
    <row r="103" spans="1:4" x14ac:dyDescent="0.25">
      <c r="A103" t="s">
        <v>157</v>
      </c>
      <c r="B103" t="s">
        <v>158</v>
      </c>
      <c r="C103" s="2">
        <f>C3*0.62</f>
        <v>0.19839999999999999</v>
      </c>
      <c r="D103" s="2">
        <f t="shared" si="2"/>
        <v>6.3152734761697096E-2</v>
      </c>
    </row>
    <row r="104" spans="1:4" x14ac:dyDescent="0.25">
      <c r="A104" t="s">
        <v>159</v>
      </c>
      <c r="B104" t="s">
        <v>63</v>
      </c>
      <c r="C104" s="2">
        <f>C6*0.45</f>
        <v>7.2000000000000008E-2</v>
      </c>
      <c r="D104" s="2">
        <f t="shared" si="2"/>
        <v>2.2918331163519112E-2</v>
      </c>
    </row>
    <row r="105" spans="1:4" x14ac:dyDescent="0.25">
      <c r="A105" t="s">
        <v>160</v>
      </c>
      <c r="B105" t="s">
        <v>141</v>
      </c>
      <c r="C105" s="2">
        <f>C6*0.25</f>
        <v>0.04</v>
      </c>
      <c r="D105" s="2">
        <f t="shared" si="2"/>
        <v>1.2732406201955062E-2</v>
      </c>
    </row>
    <row r="106" spans="1:4" x14ac:dyDescent="0.25">
      <c r="A106" t="s">
        <v>161</v>
      </c>
      <c r="B106" t="s">
        <v>162</v>
      </c>
      <c r="C106" s="2">
        <f>C6*0.22</f>
        <v>3.5200000000000002E-2</v>
      </c>
      <c r="D106" s="2">
        <f t="shared" si="2"/>
        <v>1.1204517457720454E-2</v>
      </c>
    </row>
    <row r="107" spans="1:4" x14ac:dyDescent="0.25">
      <c r="A107" t="s">
        <v>163</v>
      </c>
      <c r="B107" s="4" t="s">
        <v>164</v>
      </c>
      <c r="C107" s="2">
        <f>2/48</f>
        <v>4.1666666666666664E-2</v>
      </c>
      <c r="D107" s="2">
        <f t="shared" si="2"/>
        <v>1.3262923127036521E-2</v>
      </c>
    </row>
    <row r="108" spans="1:4" x14ac:dyDescent="0.25">
      <c r="A108" t="s">
        <v>165</v>
      </c>
      <c r="B108" s="4" t="s">
        <v>169</v>
      </c>
      <c r="C108" s="2">
        <f>3.75/48*0.95</f>
        <v>7.421875E-2</v>
      </c>
      <c r="D108" s="2">
        <f>C108*0.95</f>
        <v>7.0507812500000003E-2</v>
      </c>
    </row>
    <row r="109" spans="1:4" x14ac:dyDescent="0.25">
      <c r="A109" t="s">
        <v>166</v>
      </c>
      <c r="B109" s="4" t="s">
        <v>168</v>
      </c>
      <c r="C109" s="2">
        <f>4.5/48*0.95</f>
        <v>8.9062499999999989E-2</v>
      </c>
      <c r="D109" s="2">
        <f>C109*0.95</f>
        <v>8.4609374999999987E-2</v>
      </c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</dc:creator>
  <cp:lastModifiedBy>pr</cp:lastModifiedBy>
  <dcterms:created xsi:type="dcterms:W3CDTF">2021-02-08T05:14:06Z</dcterms:created>
  <dcterms:modified xsi:type="dcterms:W3CDTF">2021-02-08T05:53:29Z</dcterms:modified>
</cp:coreProperties>
</file>